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aughancloud-my.sharepoint.com/personal/frances_adamo_vaughan_ca/Documents/"/>
    </mc:Choice>
  </mc:AlternateContent>
  <xr:revisionPtr revIDLastSave="0" documentId="8_{468ACBFC-15B5-4A4E-8826-C7031A82D1E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0" i="1" l="1"/>
  <c r="K130" i="1"/>
  <c r="L94" i="1"/>
  <c r="K94" i="1"/>
  <c r="K88" i="1"/>
  <c r="L88" i="1" s="1"/>
  <c r="K89" i="1"/>
  <c r="K90" i="1"/>
  <c r="K91" i="1"/>
  <c r="K92" i="1"/>
  <c r="K93" i="1"/>
  <c r="K87" i="1"/>
  <c r="L87" i="1" s="1"/>
  <c r="K86" i="1"/>
  <c r="K75" i="1"/>
  <c r="L156" i="1"/>
  <c r="L155" i="1"/>
  <c r="L157" i="1" s="1"/>
  <c r="L154" i="1"/>
  <c r="L153" i="1"/>
  <c r="L152" i="1"/>
  <c r="L144" i="1"/>
  <c r="L149" i="1"/>
  <c r="L148" i="1"/>
  <c r="L147" i="1"/>
  <c r="L143" i="1"/>
  <c r="L129" i="1"/>
  <c r="L123" i="1"/>
  <c r="L124" i="1"/>
  <c r="L125" i="1"/>
  <c r="L126" i="1"/>
  <c r="L127" i="1"/>
  <c r="L128" i="1"/>
  <c r="L122" i="1"/>
  <c r="L121" i="1"/>
  <c r="M121" i="1" s="1"/>
  <c r="L120" i="1"/>
  <c r="M120" i="1"/>
  <c r="L111" i="1"/>
  <c r="L110" i="1"/>
  <c r="M110" i="1"/>
  <c r="L109" i="1"/>
  <c r="M109" i="1"/>
  <c r="L93" i="1"/>
  <c r="L89" i="1"/>
  <c r="L90" i="1"/>
  <c r="L91" i="1"/>
  <c r="L92" i="1"/>
  <c r="L49" i="1"/>
  <c r="L43" i="1"/>
  <c r="L44" i="1"/>
  <c r="L45" i="1"/>
  <c r="L46" i="1"/>
  <c r="L47" i="1"/>
  <c r="L48" i="1"/>
  <c r="L38" i="1"/>
  <c r="L39" i="1"/>
  <c r="L37" i="1"/>
  <c r="M37" i="1" s="1"/>
  <c r="L36" i="1"/>
  <c r="M36" i="1"/>
  <c r="L74" i="1"/>
  <c r="L71" i="1"/>
  <c r="L72" i="1"/>
  <c r="L73" i="1"/>
  <c r="L70" i="1"/>
  <c r="L69" i="1"/>
  <c r="L31" i="1"/>
  <c r="L30" i="1"/>
  <c r="L28" i="1"/>
  <c r="L136" i="1"/>
  <c r="L137" i="1"/>
  <c r="L138" i="1"/>
  <c r="L139" i="1"/>
  <c r="L135" i="1"/>
  <c r="K143" i="1"/>
  <c r="K134" i="1"/>
  <c r="K135" i="1"/>
  <c r="K136" i="1"/>
  <c r="K137" i="1"/>
  <c r="K138" i="1"/>
  <c r="K139" i="1"/>
  <c r="K112" i="1"/>
  <c r="K97" i="1"/>
  <c r="L97" i="1" s="1"/>
  <c r="L12" i="1"/>
  <c r="L10" i="1"/>
  <c r="K12" i="1"/>
  <c r="M12" i="1" s="1"/>
  <c r="K10" i="1"/>
  <c r="M41" i="1"/>
  <c r="M100" i="1"/>
  <c r="M101" i="1"/>
  <c r="M102" i="1"/>
  <c r="M104" i="1"/>
  <c r="M105" i="1"/>
  <c r="M106" i="1"/>
  <c r="M107" i="1"/>
  <c r="M108" i="1"/>
  <c r="M114" i="1"/>
  <c r="M115" i="1"/>
  <c r="M116" i="1"/>
  <c r="M117" i="1"/>
  <c r="M118" i="1"/>
  <c r="M119" i="1"/>
  <c r="M99" i="1"/>
  <c r="M57" i="1"/>
  <c r="M58" i="1"/>
  <c r="M59" i="1"/>
  <c r="M60" i="1"/>
  <c r="M62" i="1"/>
  <c r="M64" i="1"/>
  <c r="M65" i="1"/>
  <c r="M66" i="1"/>
  <c r="M67" i="1"/>
  <c r="M77" i="1"/>
  <c r="M78" i="1"/>
  <c r="M79" i="1"/>
  <c r="M80" i="1"/>
  <c r="M81" i="1"/>
  <c r="M82" i="1"/>
  <c r="M83" i="1"/>
  <c r="M84" i="1"/>
  <c r="M32" i="1"/>
  <c r="M34" i="1"/>
  <c r="M35" i="1"/>
  <c r="L119" i="1"/>
  <c r="L115" i="1"/>
  <c r="L116" i="1"/>
  <c r="L117" i="1"/>
  <c r="L118" i="1"/>
  <c r="L114" i="1"/>
  <c r="L41" i="1"/>
  <c r="L105" i="1"/>
  <c r="L106" i="1"/>
  <c r="L107" i="1"/>
  <c r="L108" i="1"/>
  <c r="L104" i="1"/>
  <c r="L100" i="1"/>
  <c r="L101" i="1"/>
  <c r="L102" i="1"/>
  <c r="L99" i="1"/>
  <c r="L78" i="1"/>
  <c r="L79" i="1"/>
  <c r="L80" i="1"/>
  <c r="L77" i="1"/>
  <c r="L75" i="1"/>
  <c r="M75" i="1" s="1"/>
  <c r="L66" i="1"/>
  <c r="L65" i="1"/>
  <c r="L67" i="1"/>
  <c r="L64" i="1"/>
  <c r="L62" i="1"/>
  <c r="L58" i="1"/>
  <c r="L59" i="1"/>
  <c r="L60" i="1"/>
  <c r="L57" i="1"/>
  <c r="L35" i="1"/>
  <c r="L34" i="1"/>
  <c r="L32" i="1"/>
  <c r="L84" i="1"/>
  <c r="L83" i="1"/>
  <c r="L82" i="1"/>
  <c r="L81" i="1"/>
  <c r="L11" i="1"/>
  <c r="L13" i="1"/>
  <c r="K13" i="1"/>
  <c r="K11" i="1"/>
  <c r="K153" i="1"/>
  <c r="L86" i="1" l="1"/>
  <c r="M86" i="1" s="1"/>
  <c r="K140" i="1"/>
  <c r="L134" i="1"/>
  <c r="M134" i="1" s="1"/>
  <c r="M97" i="1"/>
  <c r="M10" i="1"/>
  <c r="K156" i="1"/>
  <c r="K155" i="1"/>
  <c r="K78" i="1"/>
  <c r="K79" i="1"/>
  <c r="K80" i="1"/>
  <c r="K77" i="1"/>
  <c r="K82" i="1"/>
  <c r="K83" i="1"/>
  <c r="K84" i="1"/>
  <c r="K81" i="1"/>
  <c r="K70" i="1"/>
  <c r="K123" i="1"/>
  <c r="K44" i="1"/>
  <c r="J104" i="1"/>
  <c r="K104" i="1"/>
  <c r="J105" i="1"/>
  <c r="K105" i="1" s="1"/>
  <c r="J106" i="1"/>
  <c r="K106" i="1" s="1"/>
  <c r="J107" i="1"/>
  <c r="K107" i="1" s="1"/>
  <c r="K73" i="1"/>
  <c r="K72" i="1"/>
  <c r="K71" i="1"/>
  <c r="K36" i="1"/>
  <c r="K34" i="1"/>
  <c r="K33" i="1"/>
  <c r="K30" i="1"/>
  <c r="K29" i="1"/>
  <c r="K110" i="1"/>
  <c r="K118" i="1"/>
  <c r="K121" i="1"/>
  <c r="K122" i="1"/>
  <c r="K124" i="1"/>
  <c r="K125" i="1"/>
  <c r="K126" i="1"/>
  <c r="K127" i="1"/>
  <c r="K128" i="1"/>
  <c r="K129" i="1"/>
  <c r="K120" i="1"/>
  <c r="K69" i="1"/>
  <c r="K23" i="1"/>
  <c r="L29" i="1" l="1"/>
  <c r="L33" i="1"/>
  <c r="M33" i="1" s="1"/>
  <c r="L23" i="1"/>
  <c r="M23" i="1" s="1"/>
  <c r="L140" i="1"/>
  <c r="M140" i="1" s="1"/>
  <c r="L17" i="1"/>
  <c r="K144" i="1"/>
  <c r="K14" i="1"/>
  <c r="L14" i="1" s="1"/>
  <c r="K147" i="1" l="1"/>
  <c r="K154" i="1"/>
  <c r="K152" i="1"/>
  <c r="K148" i="1"/>
  <c r="K119" i="1"/>
  <c r="K115" i="1"/>
  <c r="K116" i="1"/>
  <c r="K117" i="1"/>
  <c r="K114" i="1"/>
  <c r="K111" i="1"/>
  <c r="K109" i="1"/>
  <c r="K108" i="1"/>
  <c r="K100" i="1"/>
  <c r="K101" i="1"/>
  <c r="K102" i="1"/>
  <c r="K99" i="1"/>
  <c r="K85" i="1"/>
  <c r="K74" i="1"/>
  <c r="K66" i="1"/>
  <c r="K67" i="1"/>
  <c r="K65" i="1"/>
  <c r="K64" i="1"/>
  <c r="K68" i="1"/>
  <c r="K62" i="1"/>
  <c r="K61" i="1"/>
  <c r="K60" i="1"/>
  <c r="K59" i="1"/>
  <c r="K58" i="1"/>
  <c r="K57" i="1"/>
  <c r="K43" i="1"/>
  <c r="K45" i="1"/>
  <c r="K46" i="1"/>
  <c r="K47" i="1"/>
  <c r="K48" i="1"/>
  <c r="K49" i="1"/>
  <c r="K41" i="1"/>
  <c r="K24" i="1"/>
  <c r="K25" i="1"/>
  <c r="K26" i="1"/>
  <c r="K27" i="1"/>
  <c r="K55" i="1"/>
  <c r="K42" i="1"/>
  <c r="L42" i="1" s="1"/>
  <c r="K38" i="1"/>
  <c r="K39" i="1"/>
  <c r="K40" i="1"/>
  <c r="K37" i="1"/>
  <c r="K32" i="1"/>
  <c r="K35" i="1"/>
  <c r="K28" i="1"/>
  <c r="K31" i="1"/>
  <c r="K21" i="1"/>
  <c r="K15" i="1"/>
  <c r="L15" i="1" s="1"/>
  <c r="K16" i="1"/>
  <c r="L16" i="1" s="1"/>
  <c r="L27" i="1" l="1"/>
  <c r="M27" i="1" s="1"/>
  <c r="L26" i="1"/>
  <c r="M26" i="1" s="1"/>
  <c r="L25" i="1"/>
  <c r="M25" i="1" s="1"/>
  <c r="K50" i="1"/>
  <c r="L24" i="1"/>
  <c r="M24" i="1" s="1"/>
  <c r="L40" i="1"/>
  <c r="L21" i="1"/>
  <c r="L112" i="1"/>
  <c r="L85" i="1"/>
  <c r="M85" i="1" s="1"/>
  <c r="L68" i="1"/>
  <c r="M68" i="1" s="1"/>
  <c r="M61" i="1"/>
  <c r="L61" i="1"/>
  <c r="L55" i="1"/>
  <c r="K157" i="1"/>
  <c r="K149" i="1"/>
  <c r="K17" i="1"/>
  <c r="M17" i="1" s="1"/>
  <c r="M40" i="1" l="1"/>
  <c r="L50" i="1"/>
  <c r="M50" i="1" s="1"/>
  <c r="M21" i="1"/>
  <c r="M130" i="1"/>
  <c r="M112" i="1"/>
  <c r="M94" i="1"/>
  <c r="M55" i="1"/>
  <c r="K159" i="1"/>
  <c r="E4" i="1" s="1"/>
  <c r="L159" i="1" l="1"/>
  <c r="L4" i="1" s="1"/>
  <c r="M4" i="1" s="1"/>
  <c r="M159" i="1"/>
</calcChain>
</file>

<file path=xl/sharedStrings.xml><?xml version="1.0" encoding="utf-8"?>
<sst xmlns="http://schemas.openxmlformats.org/spreadsheetml/2006/main" count="211" uniqueCount="120">
  <si>
    <t>Office Use Only</t>
  </si>
  <si>
    <t>File Name:</t>
  </si>
  <si>
    <t>File Number(s):</t>
  </si>
  <si>
    <t>Total Fees Calculated and Verified:</t>
  </si>
  <si>
    <t>Verified By (Planner’s Name):</t>
  </si>
  <si>
    <t>Date:</t>
  </si>
  <si>
    <t>Amount ($)</t>
  </si>
  <si>
    <t>Residential</t>
  </si>
  <si>
    <t>Singles, Semis, Townhouses (includes street, common element, stacked, back-to-back), Apartment, and Condominium Unit</t>
  </si>
  <si>
    <t>Base Fee</t>
  </si>
  <si>
    <t>For the first 0-25 units</t>
  </si>
  <si>
    <t>units</t>
  </si>
  <si>
    <t>For the next 26-100 units</t>
  </si>
  <si>
    <t>For the next 101-200 units</t>
  </si>
  <si>
    <t>For each unit above 200</t>
  </si>
  <si>
    <t>Non- Residential</t>
  </si>
  <si>
    <t xml:space="preserve">hectare or </t>
  </si>
  <si>
    <t>Mixed-Use</t>
  </si>
  <si>
    <t>Other</t>
  </si>
  <si>
    <t>hectare</t>
  </si>
  <si>
    <t>lots</t>
  </si>
  <si>
    <t>Public Art Agreement</t>
  </si>
  <si>
    <t>Cash-in-Lieu of Parking Agreement</t>
  </si>
  <si>
    <t>SITE DEVELOPMENT APPLICATION</t>
  </si>
  <si>
    <t>Non-Residential</t>
  </si>
  <si>
    <t>Industrial/Office/Private Institutional</t>
  </si>
  <si>
    <t>Commercial (Service, Retail Warehouse)</t>
  </si>
  <si>
    <t>Telecommunication (Cell) Tower Application</t>
  </si>
  <si>
    <t>Site Development Subtotal</t>
  </si>
  <si>
    <t>DRAFT PLAN OF SUBDIVISION APPLICATION</t>
  </si>
  <si>
    <t>Part Lot/Part Block</t>
  </si>
  <si>
    <t>ha</t>
  </si>
  <si>
    <t>Revision to Conditions of Draft Plan of Subdivision Approval</t>
  </si>
  <si>
    <t>Registration of Each Additional Phase of a Subdivision Plan</t>
  </si>
  <si>
    <t>Draft Plan of Subdivision Subtotal</t>
  </si>
  <si>
    <t>DRAFT PLAN OF CONDOMINIUM APPLICATION</t>
  </si>
  <si>
    <t>Includes Standard, Common Element, Vacant Land, Leasehold, Amalgamated and Phased, and Condominium Conversion</t>
  </si>
  <si>
    <t>Draft Plan of Condominium Subtotal</t>
  </si>
  <si>
    <t>BLOCK PLAN AND SECONDARY PLAN</t>
  </si>
  <si>
    <t>Block Plan and Secondary Plan Subtotal</t>
  </si>
  <si>
    <t>HERITAGE REVIEW</t>
  </si>
  <si>
    <t>Heritage Permit</t>
  </si>
  <si>
    <t>Heritage Status Letter</t>
  </si>
  <si>
    <t>Heritage Review Subtotal</t>
  </si>
  <si>
    <t>Total Development Planning Application Fees</t>
  </si>
  <si>
    <t>Maximum Fee Per Application</t>
  </si>
  <si>
    <t>Class 4 Designation Surcharge</t>
  </si>
  <si>
    <t>Section 37 &amp; 45(9)/Community Benefit Agreement Surcharge</t>
  </si>
  <si>
    <t>By-law to remove Holding Symbol "(H)"</t>
  </si>
  <si>
    <t>Stratified Title Agreement Surcharge</t>
  </si>
  <si>
    <t>Official Plan Amendment Subtotal</t>
  </si>
  <si>
    <t>OFFICIAL PLAN AMENDMENT APPLICATION</t>
  </si>
  <si>
    <t xml:space="preserve">ZONING BY-LAW AMENDMENT APPLICATION </t>
  </si>
  <si>
    <t>Zoning By-law Amendment Subtotal</t>
  </si>
  <si>
    <t>Revision to in progress Site Development Application requiring recirculation prior to Council, if applicable</t>
  </si>
  <si>
    <t>Minor amendment to an approved Site Development Application (plus any additional GFA proposed)</t>
  </si>
  <si>
    <t xml:space="preserve">Revision to a Draft Plan of Condominium or Condominium </t>
  </si>
  <si>
    <t>MINISTER'S ZONING ORDER</t>
  </si>
  <si>
    <t>Minister's Zoning Order Subtotal</t>
  </si>
  <si>
    <r>
      <rPr>
        <b/>
        <sz val="14"/>
        <color rgb="FFFF0000"/>
        <rFont val="Arial"/>
        <family val="2"/>
      </rPr>
      <t>2026 Calculations (Where applicable check "Yes" from the drop down boxes to the left of the applicable application fees and refer to the Notes below</t>
    </r>
    <r>
      <rPr>
        <sz val="14"/>
        <color rgb="FFFF0000"/>
        <rFont val="Arial"/>
        <family val="2"/>
      </rPr>
      <t>)</t>
    </r>
  </si>
  <si>
    <r>
      <t>Reinstatement of a Lapsed Plan of Subdivision</t>
    </r>
    <r>
      <rPr>
        <vertAlign val="superscript"/>
        <sz val="12"/>
        <rFont val="Arial"/>
        <family val="2"/>
      </rPr>
      <t>11</t>
    </r>
  </si>
  <si>
    <t>Strata Parks Agreement</t>
  </si>
  <si>
    <t>De-designation Fee</t>
  </si>
  <si>
    <t>Extension of Draft Plan of Subdivision (1 additional year)</t>
  </si>
  <si>
    <t>Plus $730 per lot being created</t>
  </si>
  <si>
    <t>Additional Committee of the Whole report resulting from a change to the Application by the Applicant</t>
  </si>
  <si>
    <r>
      <t>Heritage Review (For Developments that are not subject to review process under the</t>
    </r>
    <r>
      <rPr>
        <i/>
        <sz val="12"/>
        <rFont val="Arial"/>
        <family val="2"/>
      </rPr>
      <t xml:space="preserve"> Planning Act</t>
    </r>
    <r>
      <rPr>
        <sz val="12"/>
        <rFont val="Arial"/>
        <family val="2"/>
      </rPr>
      <t>)</t>
    </r>
  </si>
  <si>
    <r>
      <t xml:space="preserve">Revision to Official Plan Application requiring recirculation </t>
    </r>
    <r>
      <rPr>
        <b/>
        <vertAlign val="superscript"/>
        <sz val="12"/>
        <rFont val="Arial"/>
        <family val="2"/>
      </rPr>
      <t>4</t>
    </r>
  </si>
  <si>
    <r>
      <t xml:space="preserve">Additional Public Hearing and/or Report resulting from change to the Application by the Applicant or more than 2 years since inititial Public Meeting </t>
    </r>
    <r>
      <rPr>
        <b/>
        <vertAlign val="superscript"/>
        <sz val="12"/>
        <rFont val="Arial"/>
        <family val="2"/>
      </rPr>
      <t>5</t>
    </r>
  </si>
  <si>
    <r>
      <t>Additional Committee of the Whole report resulting from a change to the Application by the Applicant</t>
    </r>
    <r>
      <rPr>
        <b/>
        <sz val="12"/>
        <rFont val="Arial"/>
        <family val="2"/>
      </rPr>
      <t xml:space="preserve"> </t>
    </r>
    <r>
      <rPr>
        <b/>
        <vertAlign val="superscript"/>
        <sz val="12"/>
        <rFont val="Arial"/>
        <family val="2"/>
      </rPr>
      <t>5</t>
    </r>
  </si>
  <si>
    <r>
      <t>m</t>
    </r>
    <r>
      <rPr>
        <vertAlign val="superscript"/>
        <sz val="12"/>
        <color indexed="8"/>
        <rFont val="Arial"/>
        <family val="2"/>
      </rPr>
      <t>2</t>
    </r>
  </si>
  <si>
    <r>
      <t>m</t>
    </r>
    <r>
      <rPr>
        <vertAlign val="superscript"/>
        <sz val="12"/>
        <rFont val="Arial"/>
        <family val="2"/>
      </rPr>
      <t>2</t>
    </r>
  </si>
  <si>
    <r>
      <t xml:space="preserve">Non-Residential Blocks </t>
    </r>
    <r>
      <rPr>
        <vertAlign val="superscript"/>
        <sz val="12"/>
        <rFont val="Arial"/>
        <family val="2"/>
      </rPr>
      <t>7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(Industrial/Office/Institutional/Commercial/Agricultural)</t>
    </r>
  </si>
  <si>
    <r>
      <t>Zoning By-law Surcharge (if Zoning Amendment Application is Approved by Council or the Ontario Land Tribunal)</t>
    </r>
    <r>
      <rPr>
        <vertAlign val="superscript"/>
        <sz val="12"/>
        <rFont val="Arial"/>
        <family val="2"/>
      </rPr>
      <t>15</t>
    </r>
  </si>
  <si>
    <r>
      <t xml:space="preserve">Revision to Zoning Amendment Application Requiring Recirculation </t>
    </r>
    <r>
      <rPr>
        <vertAlign val="superscript"/>
        <sz val="12"/>
        <rFont val="Arial"/>
        <family val="2"/>
      </rPr>
      <t>4</t>
    </r>
  </si>
  <si>
    <r>
      <t xml:space="preserve">Additional Public Meeting and/or Report resulting from change to the Application by Applicant or more than 2 years since initial Public Meeting </t>
    </r>
    <r>
      <rPr>
        <b/>
        <vertAlign val="superscript"/>
        <sz val="12"/>
        <rFont val="Arial"/>
        <family val="2"/>
      </rPr>
      <t>5</t>
    </r>
  </si>
  <si>
    <r>
      <t xml:space="preserve">Additional Committee of the Whole report resulting from a change to the Application by the Applicant </t>
    </r>
    <r>
      <rPr>
        <b/>
        <vertAlign val="superscript"/>
        <sz val="12"/>
        <rFont val="Arial"/>
        <family val="2"/>
      </rPr>
      <t>5</t>
    </r>
  </si>
  <si>
    <t>Residential           (Already Paid Subdivision Fee)</t>
  </si>
  <si>
    <r>
      <rPr>
        <sz val="12"/>
        <rFont val="Arial"/>
        <family val="2"/>
      </rPr>
      <t>Per m</t>
    </r>
    <r>
      <rPr>
        <vertAlign val="superscript"/>
        <sz val="12"/>
        <rFont val="Arial"/>
        <family val="2"/>
      </rPr>
      <t>2</t>
    </r>
  </si>
  <si>
    <r>
      <rPr>
        <sz val="12"/>
        <rFont val="Arial"/>
        <family val="2"/>
      </rPr>
      <t>Industrial/Office/Private Institutional: Portions over 4,500 m</t>
    </r>
    <r>
      <rPr>
        <vertAlign val="superscript"/>
        <sz val="12"/>
        <rFont val="Arial"/>
        <family val="2"/>
      </rPr>
      <t xml:space="preserve">2  </t>
    </r>
    <r>
      <rPr>
        <sz val="12"/>
        <rFont val="Arial"/>
        <family val="2"/>
      </rPr>
      <t>GFA</t>
    </r>
  </si>
  <si>
    <r>
      <rPr>
        <sz val="12"/>
        <rFont val="Arial"/>
        <family val="2"/>
      </rPr>
      <t>Commercial (Service, Retail Warehouse): Portions over 4,500 m</t>
    </r>
    <r>
      <rPr>
        <vertAlign val="superscript"/>
        <sz val="12"/>
        <rFont val="Arial"/>
        <family val="2"/>
      </rPr>
      <t xml:space="preserve">2 </t>
    </r>
    <r>
      <rPr>
        <sz val="12"/>
        <rFont val="Arial"/>
        <family val="2"/>
      </rPr>
      <t>GFA</t>
    </r>
  </si>
  <si>
    <r>
      <t>Per m</t>
    </r>
    <r>
      <rPr>
        <vertAlign val="superscript"/>
        <sz val="12"/>
        <rFont val="Arial"/>
        <family val="2"/>
      </rPr>
      <t>2</t>
    </r>
  </si>
  <si>
    <r>
      <t>Industrial/Office/Private Institutional: Portions over 4,500m</t>
    </r>
    <r>
      <rPr>
        <vertAlign val="superscript"/>
        <sz val="12"/>
        <rFont val="Arial"/>
        <family val="2"/>
      </rPr>
      <t xml:space="preserve">2  </t>
    </r>
    <r>
      <rPr>
        <sz val="12"/>
        <rFont val="Arial"/>
        <family val="2"/>
      </rPr>
      <t>GFA</t>
    </r>
  </si>
  <si>
    <r>
      <t>Commercial (Service, Retail Warehouse): Portions over 4,500m</t>
    </r>
    <r>
      <rPr>
        <vertAlign val="superscript"/>
        <sz val="12"/>
        <rFont val="Arial"/>
        <family val="2"/>
      </rPr>
      <t xml:space="preserve">2 </t>
    </r>
    <r>
      <rPr>
        <sz val="12"/>
        <rFont val="Arial"/>
        <family val="2"/>
      </rPr>
      <t>GFA</t>
    </r>
  </si>
  <si>
    <r>
      <t xml:space="preserve">Simple Site Plan Revision (Note to File) </t>
    </r>
    <r>
      <rPr>
        <b/>
        <vertAlign val="superscript"/>
        <sz val="12"/>
        <color rgb="FF000000"/>
        <rFont val="Arial"/>
        <family val="2"/>
      </rPr>
      <t>9</t>
    </r>
  </si>
  <si>
    <r>
      <t xml:space="preserve">Landscape and/or POPS Inspection Fee </t>
    </r>
    <r>
      <rPr>
        <b/>
        <vertAlign val="superscript"/>
        <sz val="12"/>
        <rFont val="Arial"/>
        <family val="2"/>
      </rPr>
      <t xml:space="preserve">10 </t>
    </r>
    <r>
      <rPr>
        <sz val="12"/>
        <rFont val="Arial"/>
        <family val="2"/>
      </rPr>
      <t>(Plus $353 for additional inspection to address deficiencies) (for a maximum of 2 inspections)</t>
    </r>
  </si>
  <si>
    <r>
      <t xml:space="preserve">Stratified Title Agreement, Strata Parks/POPS Agreement </t>
    </r>
    <r>
      <rPr>
        <b/>
        <vertAlign val="superscript"/>
        <sz val="12"/>
        <rFont val="Arial"/>
        <family val="2"/>
      </rPr>
      <t>12</t>
    </r>
  </si>
  <si>
    <r>
      <t>Heritage Review Fee</t>
    </r>
    <r>
      <rPr>
        <b/>
        <sz val="12"/>
        <rFont val="Arial"/>
        <family val="2"/>
      </rPr>
      <t xml:space="preserve"> </t>
    </r>
    <r>
      <rPr>
        <b/>
        <vertAlign val="superscript"/>
        <sz val="12"/>
        <rFont val="Arial"/>
        <family val="2"/>
      </rPr>
      <t>14</t>
    </r>
  </si>
  <si>
    <t>Non-Residential Blocks in Subdivision (fee applies on per hectare basis)</t>
  </si>
  <si>
    <r>
      <t xml:space="preserve">Mixed-Use Blocks in Subdivision </t>
    </r>
    <r>
      <rPr>
        <b/>
        <vertAlign val="superscript"/>
        <sz val="12"/>
        <rFont val="Arial"/>
        <family val="2"/>
      </rPr>
      <t xml:space="preserve">8  </t>
    </r>
    <r>
      <rPr>
        <sz val="12"/>
        <rFont val="Arial"/>
        <family val="2"/>
      </rPr>
      <t>(fee applies on per hectare basis)</t>
    </r>
  </si>
  <si>
    <r>
      <t xml:space="preserve">Revision to Draft Approved Plan of Subdivision requiring recirculation </t>
    </r>
    <r>
      <rPr>
        <b/>
        <vertAlign val="superscript"/>
        <sz val="12"/>
        <rFont val="Arial"/>
        <family val="2"/>
      </rPr>
      <t>4</t>
    </r>
  </si>
  <si>
    <r>
      <t xml:space="preserve">Landscape Review </t>
    </r>
    <r>
      <rPr>
        <b/>
        <vertAlign val="superscript"/>
        <sz val="12"/>
        <rFont val="Arial"/>
        <family val="2"/>
      </rPr>
      <t>10</t>
    </r>
    <r>
      <rPr>
        <sz val="12"/>
        <rFont val="Arial"/>
        <family val="2"/>
      </rPr>
      <t xml:space="preserve">  (plus HST)</t>
    </r>
  </si>
  <si>
    <r>
      <t xml:space="preserve">Landscape and/or Park Inspection </t>
    </r>
    <r>
      <rPr>
        <b/>
        <vertAlign val="superscript"/>
        <sz val="12"/>
        <rFont val="Arial"/>
        <family val="2"/>
      </rPr>
      <t>10</t>
    </r>
    <r>
      <rPr>
        <sz val="12"/>
        <rFont val="Arial"/>
        <family val="2"/>
      </rPr>
      <t xml:space="preserve">  (plus $353 for additional inspection to address deficiencies) (for a max. of 2 inspections plus HST)</t>
    </r>
  </si>
  <si>
    <r>
      <t xml:space="preserve">Heritage Review Fee </t>
    </r>
    <r>
      <rPr>
        <b/>
        <vertAlign val="superscript"/>
        <sz val="12"/>
        <rFont val="Arial"/>
        <family val="2"/>
      </rPr>
      <t>14</t>
    </r>
  </si>
  <si>
    <r>
      <t xml:space="preserve">Additional Report Resulting from change to the Application by Applicant </t>
    </r>
    <r>
      <rPr>
        <vertAlign val="superscript"/>
        <sz val="12"/>
        <rFont val="Arial"/>
        <family val="2"/>
      </rPr>
      <t>5</t>
    </r>
  </si>
  <si>
    <t>Block Plan and Secondary Plan (per hectare)</t>
  </si>
  <si>
    <r>
      <t xml:space="preserve">Revision for Application requiring recirculation </t>
    </r>
    <r>
      <rPr>
        <b/>
        <vertAlign val="superscript"/>
        <sz val="12"/>
        <rFont val="Arial"/>
        <family val="2"/>
      </rPr>
      <t>4</t>
    </r>
  </si>
  <si>
    <r>
      <t>Heritage Permit - Minor Additions and Alterations</t>
    </r>
    <r>
      <rPr>
        <b/>
        <vertAlign val="superscript"/>
        <sz val="12"/>
        <rFont val="Arial"/>
        <family val="2"/>
      </rPr>
      <t>13</t>
    </r>
  </si>
  <si>
    <r>
      <t>Major OPA Surcharge (If application is approved by Council or OLT and must be paid prior to adoption of OPA)</t>
    </r>
    <r>
      <rPr>
        <vertAlign val="superscript"/>
        <sz val="12"/>
        <rFont val="Arial"/>
        <family val="2"/>
      </rPr>
      <t>2</t>
    </r>
  </si>
  <si>
    <r>
      <t>Minor OPA Surcharge (if application is approved by Council or OLT and must be paid prior to adoption of OPA)</t>
    </r>
    <r>
      <rPr>
        <vertAlign val="superscript"/>
        <sz val="12"/>
        <rFont val="Arial"/>
        <family val="2"/>
      </rPr>
      <t>2</t>
    </r>
  </si>
  <si>
    <t>25% Reduction (residential only)</t>
  </si>
  <si>
    <t>Private Open Space and Privately-Owned Publicly Accessible Spaces (‘POPS’) (per ha)</t>
  </si>
  <si>
    <r>
      <t xml:space="preserve">Reinstatement of a Lapsed Plan of Condominium </t>
    </r>
    <r>
      <rPr>
        <b/>
        <vertAlign val="superscript"/>
        <sz val="12"/>
        <rFont val="Arial"/>
        <family val="2"/>
      </rPr>
      <t>11</t>
    </r>
  </si>
  <si>
    <t>Extension of Plan of Condominium Approval (1 additional year)</t>
  </si>
  <si>
    <r>
      <t xml:space="preserve">Application to exempt an amendment to a registered condominium 
description from Section 51 of the </t>
    </r>
    <r>
      <rPr>
        <i/>
        <sz val="12"/>
        <rFont val="Arial"/>
        <family val="2"/>
      </rPr>
      <t>Planning Act</t>
    </r>
    <r>
      <rPr>
        <sz val="12"/>
        <rFont val="Arial"/>
        <family val="2"/>
      </rPr>
      <t xml:space="preserve"> </t>
    </r>
  </si>
  <si>
    <r>
      <t>Major Official Plan Amendment (OPA) Base Fee</t>
    </r>
    <r>
      <rPr>
        <b/>
        <vertAlign val="superscript"/>
        <sz val="12"/>
        <rFont val="Arial"/>
        <family val="2"/>
      </rPr>
      <t>1, 16</t>
    </r>
  </si>
  <si>
    <r>
      <t>Minor Official Plan Amendment (OPA) Base Fee</t>
    </r>
    <r>
      <rPr>
        <b/>
        <vertAlign val="superscript"/>
        <sz val="12"/>
        <rFont val="Arial"/>
        <family val="2"/>
      </rPr>
      <t>3, 16</t>
    </r>
  </si>
  <si>
    <r>
      <t xml:space="preserve">Per Unit Fee </t>
    </r>
    <r>
      <rPr>
        <b/>
        <vertAlign val="superscript"/>
        <sz val="12"/>
        <rFont val="Arial"/>
        <family val="2"/>
      </rPr>
      <t>6, 16</t>
    </r>
  </si>
  <si>
    <r>
      <t>Maximum Fee Per Application</t>
    </r>
    <r>
      <rPr>
        <vertAlign val="superscript"/>
        <sz val="12"/>
        <rFont val="Arial"/>
        <family val="2"/>
      </rPr>
      <t>16</t>
    </r>
  </si>
  <si>
    <r>
      <t>Base Fee</t>
    </r>
    <r>
      <rPr>
        <b/>
        <vertAlign val="superscript"/>
        <sz val="12"/>
        <rFont val="Arial"/>
        <family val="2"/>
      </rPr>
      <t>16</t>
    </r>
  </si>
  <si>
    <r>
      <t>Part Lot Control By-law or Deeming By-law</t>
    </r>
    <r>
      <rPr>
        <vertAlign val="superscript"/>
        <sz val="12"/>
        <rFont val="Arial"/>
        <family val="2"/>
      </rPr>
      <t>16</t>
    </r>
  </si>
  <si>
    <r>
      <t>Extension of Part Lot Control Application</t>
    </r>
    <r>
      <rPr>
        <vertAlign val="superscript"/>
        <sz val="12"/>
        <rFont val="Arial"/>
        <family val="2"/>
      </rPr>
      <t>15</t>
    </r>
  </si>
  <si>
    <r>
      <t xml:space="preserve">Per Unit Fee </t>
    </r>
    <r>
      <rPr>
        <vertAlign val="superscript"/>
        <sz val="12"/>
        <rFont val="Arial"/>
        <family val="2"/>
      </rPr>
      <t>6,16</t>
    </r>
  </si>
  <si>
    <r>
      <t xml:space="preserve">Base Fee </t>
    </r>
    <r>
      <rPr>
        <b/>
        <vertAlign val="superscript"/>
        <sz val="12"/>
        <rFont val="Arial"/>
        <family val="2"/>
      </rPr>
      <t>8,16</t>
    </r>
  </si>
  <si>
    <r>
      <t xml:space="preserve">Per Unit Fee </t>
    </r>
    <r>
      <rPr>
        <b/>
        <vertAlign val="superscript"/>
        <sz val="12"/>
        <rFont val="Arial"/>
        <family val="2"/>
      </rPr>
      <t>6,16</t>
    </r>
  </si>
  <si>
    <r>
      <t>Part Lot / Part Block 50% of per unit fee/lot or block</t>
    </r>
    <r>
      <rPr>
        <vertAlign val="superscript"/>
        <sz val="12"/>
        <rFont val="Arial"/>
        <family val="2"/>
      </rPr>
      <t>16</t>
    </r>
  </si>
  <si>
    <t>Minister's Zoning Order</t>
  </si>
  <si>
    <r>
      <t xml:space="preserve">Mixed-Use Block </t>
    </r>
    <r>
      <rPr>
        <b/>
        <vertAlign val="superscript"/>
        <sz val="12"/>
        <rFont val="Arial"/>
        <family val="2"/>
      </rPr>
      <t xml:space="preserve">8,16 </t>
    </r>
    <r>
      <rPr>
        <sz val="12"/>
        <rFont val="Arial"/>
        <family val="2"/>
      </rPr>
      <t>(If Residential use proposed, the Residential /Unit Fee also applies)</t>
    </r>
  </si>
  <si>
    <t>Difference</t>
  </si>
  <si>
    <r>
      <rPr>
        <b/>
        <sz val="12"/>
        <color indexed="9"/>
        <rFont val="Arial"/>
        <family val="2"/>
      </rPr>
      <t xml:space="preserve"> Fee Calculation Worksheet                                                                                                                       
</t>
    </r>
    <r>
      <rPr>
        <b/>
        <sz val="12"/>
        <rFont val="Arial"/>
        <family val="2"/>
      </rPr>
      <t xml:space="preserve">This form must be </t>
    </r>
    <r>
      <rPr>
        <b/>
        <u/>
        <sz val="12"/>
        <rFont val="Arial"/>
        <family val="2"/>
      </rPr>
      <t>accurately</t>
    </r>
    <r>
      <rPr>
        <b/>
        <sz val="12"/>
        <rFont val="Arial"/>
        <family val="2"/>
      </rPr>
      <t xml:space="preserve"> completed for the Calculation of Fees, pursuant to By-law 163-2026.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</si>
</sst>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\$#,##0"/>
    <numFmt numFmtId="166" formatCode="&quot;$&quot;#,##0.00"/>
    <numFmt numFmtId="167" formatCode="&quot;$&quot;#,##0"/>
  </numFmts>
  <fonts count="29" x14ac:knownFonts="1">
    <font>
      <sz val="10"/>
      <color rgb="FF000000"/>
      <name val="Times New Roman"/>
      <charset val="204"/>
    </font>
    <font>
      <b/>
      <sz val="7.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Wingdings"/>
      <charset val="2"/>
    </font>
    <font>
      <sz val="12"/>
      <color rgb="FF000000"/>
      <name val="Arial"/>
      <family val="2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Times New Roman"/>
      <family val="1"/>
    </font>
    <font>
      <b/>
      <sz val="14"/>
      <color rgb="FF000000"/>
      <name val="Arial"/>
      <family val="2"/>
    </font>
    <font>
      <b/>
      <sz val="10"/>
      <color rgb="FF000000"/>
      <name val="Calibri"/>
      <family val="2"/>
      <scheme val="minor"/>
    </font>
    <font>
      <vertAlign val="superscript"/>
      <sz val="12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sz val="8"/>
      <name val="Times New Roman"/>
      <family val="1"/>
    </font>
    <font>
      <b/>
      <vertAlign val="superscript"/>
      <sz val="12"/>
      <name val="Arial"/>
      <family val="2"/>
    </font>
    <font>
      <b/>
      <sz val="10"/>
      <color rgb="FFFF0000"/>
      <name val="Calibri"/>
      <family val="2"/>
      <scheme val="minor"/>
    </font>
    <font>
      <i/>
      <sz val="12"/>
      <name val="Arial"/>
      <family val="2"/>
    </font>
    <font>
      <b/>
      <u/>
      <sz val="12"/>
      <name val="Arial"/>
      <family val="2"/>
    </font>
    <font>
      <vertAlign val="superscript"/>
      <sz val="12"/>
      <color indexed="8"/>
      <name val="Arial"/>
      <family val="2"/>
    </font>
    <font>
      <b/>
      <vertAlign val="superscript"/>
      <sz val="12"/>
      <color rgb="FF00000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 style="thin">
        <color rgb="FF9F9F9F"/>
      </bottom>
      <diagonal/>
    </border>
    <border>
      <left/>
      <right style="thin">
        <color rgb="FF9F9F9F"/>
      </right>
      <top style="medium">
        <color indexed="64"/>
      </top>
      <bottom style="thin">
        <color rgb="FF9F9F9F"/>
      </bottom>
      <diagonal/>
    </border>
    <border>
      <left style="thin">
        <color rgb="FF9F9F9F"/>
      </left>
      <right/>
      <top style="medium">
        <color indexed="64"/>
      </top>
      <bottom style="thin">
        <color rgb="FF9F9F9F"/>
      </bottom>
      <diagonal/>
    </border>
    <border>
      <left/>
      <right style="medium">
        <color indexed="64"/>
      </right>
      <top style="medium">
        <color indexed="64"/>
      </top>
      <bottom style="thin">
        <color rgb="FF9F9F9F"/>
      </bottom>
      <diagonal/>
    </border>
    <border>
      <left/>
      <right/>
      <top style="thin">
        <color rgb="FF9F9F9F"/>
      </top>
      <bottom style="thin">
        <color rgb="FF9F9F9F"/>
      </bottom>
      <diagonal/>
    </border>
    <border>
      <left/>
      <right style="thin">
        <color rgb="FF9F9F9F"/>
      </right>
      <top style="thin">
        <color rgb="FF9F9F9F"/>
      </top>
      <bottom style="thin">
        <color rgb="FF9F9F9F"/>
      </bottom>
      <diagonal/>
    </border>
    <border>
      <left style="thin">
        <color rgb="FF9F9F9F"/>
      </left>
      <right/>
      <top style="thin">
        <color rgb="FF9F9F9F"/>
      </top>
      <bottom style="thin">
        <color rgb="FF9F9F9F"/>
      </bottom>
      <diagonal/>
    </border>
    <border>
      <left/>
      <right style="medium">
        <color indexed="64"/>
      </right>
      <top style="thin">
        <color rgb="FF9F9F9F"/>
      </top>
      <bottom style="thin">
        <color rgb="FF9F9F9F"/>
      </bottom>
      <diagonal/>
    </border>
    <border>
      <left/>
      <right/>
      <top style="thin">
        <color rgb="FF9F9F9F"/>
      </top>
      <bottom style="medium">
        <color indexed="64"/>
      </bottom>
      <diagonal/>
    </border>
    <border>
      <left/>
      <right style="thin">
        <color rgb="FF9F9F9F"/>
      </right>
      <top style="thin">
        <color rgb="FF9F9F9F"/>
      </top>
      <bottom style="medium">
        <color indexed="64"/>
      </bottom>
      <diagonal/>
    </border>
    <border>
      <left style="thin">
        <color rgb="FF9F9F9F"/>
      </left>
      <right/>
      <top style="thin">
        <color rgb="FF9F9F9F"/>
      </top>
      <bottom style="medium">
        <color indexed="64"/>
      </bottom>
      <diagonal/>
    </border>
    <border>
      <left/>
      <right style="medium">
        <color indexed="64"/>
      </right>
      <top style="thin">
        <color rgb="FF9F9F9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90">
    <xf numFmtId="0" fontId="0" fillId="0" borderId="0" xfId="0" applyAlignment="1">
      <alignment horizontal="left" vertical="top"/>
    </xf>
    <xf numFmtId="0" fontId="3" fillId="0" borderId="26" xfId="0" applyFont="1" applyBorder="1" applyAlignment="1" applyProtection="1">
      <alignment horizontal="center" vertical="top" wrapText="1"/>
      <protection locked="0"/>
    </xf>
    <xf numFmtId="0" fontId="3" fillId="0" borderId="27" xfId="0" applyFont="1" applyBorder="1" applyAlignment="1" applyProtection="1">
      <alignment horizontal="center" vertical="top" wrapText="1"/>
      <protection locked="0"/>
    </xf>
    <xf numFmtId="0" fontId="5" fillId="0" borderId="28" xfId="0" applyFont="1" applyBorder="1" applyAlignment="1" applyProtection="1">
      <alignment horizontal="left" vertical="top" wrapText="1"/>
      <protection locked="0"/>
    </xf>
    <xf numFmtId="0" fontId="3" fillId="0" borderId="28" xfId="0" applyFont="1" applyBorder="1" applyAlignment="1" applyProtection="1">
      <alignment horizontal="left" vertical="top" wrapText="1"/>
      <protection locked="0"/>
    </xf>
    <xf numFmtId="0" fontId="5" fillId="0" borderId="30" xfId="0" applyFont="1" applyBorder="1" applyAlignment="1" applyProtection="1">
      <alignment horizontal="left" vertical="top" wrapText="1"/>
      <protection locked="0"/>
    </xf>
    <xf numFmtId="0" fontId="5" fillId="0" borderId="29" xfId="0" applyFont="1" applyBorder="1" applyAlignment="1" applyProtection="1">
      <alignment horizontal="left" vertical="top" wrapText="1"/>
      <protection locked="0"/>
    </xf>
    <xf numFmtId="0" fontId="5" fillId="0" borderId="31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horizontal="left" vertical="top" wrapText="1"/>
      <protection locked="0"/>
    </xf>
    <xf numFmtId="0" fontId="3" fillId="0" borderId="34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textRotation="90" wrapText="1"/>
    </xf>
    <xf numFmtId="0" fontId="2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/>
    </xf>
    <xf numFmtId="6" fontId="0" fillId="0" borderId="0" xfId="0" applyNumberFormat="1" applyAlignment="1">
      <alignment horizontal="left" vertical="top"/>
    </xf>
    <xf numFmtId="0" fontId="2" fillId="0" borderId="0" xfId="0" applyFont="1" applyAlignment="1">
      <alignment horizontal="right" vertical="center" wrapText="1"/>
    </xf>
    <xf numFmtId="0" fontId="15" fillId="0" borderId="0" xfId="0" applyFont="1" applyAlignment="1">
      <alignment horizontal="left" vertical="center"/>
    </xf>
    <xf numFmtId="0" fontId="10" fillId="2" borderId="35" xfId="0" applyFont="1" applyFill="1" applyBorder="1" applyAlignment="1">
      <alignment horizontal="left" vertical="top" wrapText="1"/>
    </xf>
    <xf numFmtId="0" fontId="5" fillId="2" borderId="48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164" fontId="7" fillId="2" borderId="8" xfId="1" applyFont="1" applyFill="1" applyBorder="1" applyAlignment="1" applyProtection="1">
      <alignment horizontal="center" vertical="center" wrapText="1"/>
    </xf>
    <xf numFmtId="0" fontId="0" fillId="0" borderId="0" xfId="0"/>
    <xf numFmtId="0" fontId="3" fillId="0" borderId="85" xfId="0" applyFont="1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right" vertical="center" wrapText="1"/>
    </xf>
    <xf numFmtId="164" fontId="14" fillId="0" borderId="0" xfId="1" applyFont="1" applyFill="1" applyBorder="1" applyAlignment="1" applyProtection="1">
      <alignment horizontal="right" vertical="center" wrapText="1"/>
    </xf>
    <xf numFmtId="164" fontId="14" fillId="0" borderId="0" xfId="1" applyFont="1" applyFill="1" applyBorder="1" applyAlignment="1" applyProtection="1">
      <alignment horizontal="right" wrapText="1"/>
    </xf>
    <xf numFmtId="0" fontId="0" fillId="0" borderId="0" xfId="0" applyAlignment="1">
      <alignment horizontal="right"/>
    </xf>
    <xf numFmtId="164" fontId="9" fillId="0" borderId="0" xfId="1" applyFont="1" applyFill="1" applyBorder="1" applyAlignment="1" applyProtection="1">
      <alignment horizontal="right" vertical="center" wrapText="1"/>
    </xf>
    <xf numFmtId="164" fontId="9" fillId="0" borderId="0" xfId="1" applyFont="1" applyFill="1" applyBorder="1" applyAlignment="1" applyProtection="1">
      <alignment horizontal="right" wrapText="1"/>
    </xf>
    <xf numFmtId="164" fontId="17" fillId="0" borderId="0" xfId="1" applyFont="1" applyFill="1" applyBorder="1" applyAlignment="1" applyProtection="1">
      <alignment horizontal="right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13" xfId="0" applyFont="1" applyBorder="1" applyAlignment="1" applyProtection="1">
      <alignment horizontal="left" vertical="center" wrapText="1"/>
      <protection locked="0"/>
    </xf>
    <xf numFmtId="166" fontId="14" fillId="0" borderId="0" xfId="1" applyNumberFormat="1" applyFont="1" applyFill="1" applyBorder="1" applyAlignment="1" applyProtection="1">
      <alignment horizontal="right" vertical="center" wrapText="1"/>
    </xf>
    <xf numFmtId="167" fontId="3" fillId="2" borderId="92" xfId="1" applyNumberFormat="1" applyFont="1" applyFill="1" applyBorder="1" applyAlignment="1">
      <alignment horizontal="center" vertical="center" wrapText="1"/>
    </xf>
    <xf numFmtId="0" fontId="2" fillId="5" borderId="25" xfId="0" applyFont="1" applyFill="1" applyBorder="1" applyAlignment="1" applyProtection="1">
      <alignment horizontal="right" vertical="center" wrapText="1"/>
      <protection locked="0"/>
    </xf>
    <xf numFmtId="0" fontId="3" fillId="0" borderId="95" xfId="0" applyFont="1" applyBorder="1" applyAlignment="1" applyProtection="1">
      <alignment horizontal="left" vertical="center" wrapText="1"/>
      <protection locked="0"/>
    </xf>
    <xf numFmtId="0" fontId="3" fillId="0" borderId="96" xfId="0" applyFont="1" applyBorder="1" applyAlignment="1" applyProtection="1">
      <alignment horizontal="left" vertical="center" wrapText="1"/>
      <protection locked="0"/>
    </xf>
    <xf numFmtId="164" fontId="23" fillId="0" borderId="0" xfId="1" applyFont="1" applyFill="1" applyBorder="1" applyAlignment="1" applyProtection="1">
      <alignment horizontal="right" vertical="top"/>
    </xf>
    <xf numFmtId="0" fontId="12" fillId="2" borderId="35" xfId="0" applyFont="1" applyFill="1" applyBorder="1" applyAlignment="1">
      <alignment horizontal="left" vertical="center" wrapText="1"/>
    </xf>
    <xf numFmtId="165" fontId="12" fillId="2" borderId="36" xfId="0" applyNumberFormat="1" applyFont="1" applyFill="1" applyBorder="1" applyAlignment="1">
      <alignment horizontal="center" vertical="center" shrinkToFit="1"/>
    </xf>
    <xf numFmtId="0" fontId="3" fillId="2" borderId="35" xfId="0" applyFont="1" applyFill="1" applyBorder="1" applyAlignment="1">
      <alignment horizontal="left" vertical="top" wrapText="1"/>
    </xf>
    <xf numFmtId="165" fontId="12" fillId="2" borderId="38" xfId="0" applyNumberFormat="1" applyFont="1" applyFill="1" applyBorder="1" applyAlignment="1">
      <alignment horizontal="center" vertical="center" shrinkToFit="1"/>
    </xf>
    <xf numFmtId="165" fontId="14" fillId="2" borderId="36" xfId="0" applyNumberFormat="1" applyFont="1" applyFill="1" applyBorder="1" applyAlignment="1">
      <alignment horizontal="center" vertical="center" shrinkToFit="1"/>
    </xf>
    <xf numFmtId="0" fontId="12" fillId="2" borderId="45" xfId="0" applyFont="1" applyFill="1" applyBorder="1" applyAlignment="1">
      <alignment horizontal="left" vertical="top" wrapText="1"/>
    </xf>
    <xf numFmtId="0" fontId="3" fillId="2" borderId="36" xfId="0" applyFont="1" applyFill="1" applyBorder="1" applyAlignment="1">
      <alignment horizontal="left" vertical="center" wrapText="1"/>
    </xf>
    <xf numFmtId="167" fontId="3" fillId="2" borderId="36" xfId="1" quotePrefix="1" applyNumberFormat="1" applyFont="1" applyFill="1" applyBorder="1" applyAlignment="1" applyProtection="1">
      <alignment horizontal="center" vertical="center" wrapText="1"/>
    </xf>
    <xf numFmtId="167" fontId="3" fillId="2" borderId="36" xfId="0" quotePrefix="1" applyNumberFormat="1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left" vertical="top" wrapText="1"/>
    </xf>
    <xf numFmtId="167" fontId="12" fillId="2" borderId="36" xfId="0" applyNumberFormat="1" applyFont="1" applyFill="1" applyBorder="1" applyAlignment="1">
      <alignment horizontal="center" vertical="center" shrinkToFit="1"/>
    </xf>
    <xf numFmtId="165" fontId="14" fillId="2" borderId="43" xfId="0" applyNumberFormat="1" applyFont="1" applyFill="1" applyBorder="1" applyAlignment="1">
      <alignment horizontal="center" vertical="center" shrinkToFit="1"/>
    </xf>
    <xf numFmtId="6" fontId="3" fillId="2" borderId="36" xfId="0" applyNumberFormat="1" applyFont="1" applyFill="1" applyBorder="1" applyAlignment="1">
      <alignment horizontal="center" vertical="center" wrapText="1"/>
    </xf>
    <xf numFmtId="8" fontId="12" fillId="2" borderId="36" xfId="0" applyNumberFormat="1" applyFont="1" applyFill="1" applyBorder="1" applyAlignment="1">
      <alignment horizontal="center" vertical="center" wrapText="1"/>
    </xf>
    <xf numFmtId="165" fontId="12" fillId="2" borderId="41" xfId="0" applyNumberFormat="1" applyFont="1" applyFill="1" applyBorder="1" applyAlignment="1">
      <alignment horizontal="center" vertical="center" shrinkToFit="1"/>
    </xf>
    <xf numFmtId="6" fontId="3" fillId="2" borderId="46" xfId="0" applyNumberFormat="1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right" vertical="center" wrapText="1"/>
    </xf>
    <xf numFmtId="167" fontId="3" fillId="2" borderId="36" xfId="0" applyNumberFormat="1" applyFont="1" applyFill="1" applyBorder="1" applyAlignment="1">
      <alignment horizontal="center" vertical="center" wrapText="1"/>
    </xf>
    <xf numFmtId="164" fontId="14" fillId="0" borderId="37" xfId="1" applyFont="1" applyFill="1" applyBorder="1" applyAlignment="1" applyProtection="1">
      <alignment horizontal="right" vertical="center" wrapText="1"/>
    </xf>
    <xf numFmtId="0" fontId="3" fillId="2" borderId="36" xfId="0" applyFont="1" applyFill="1" applyBorder="1" applyAlignment="1">
      <alignment horizontal="left" vertical="top" wrapText="1"/>
    </xf>
    <xf numFmtId="6" fontId="3" fillId="2" borderId="36" xfId="0" quotePrefix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right" vertical="center"/>
    </xf>
    <xf numFmtId="6" fontId="3" fillId="4" borderId="36" xfId="0" applyNumberFormat="1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vertical="center" wrapText="1"/>
    </xf>
    <xf numFmtId="8" fontId="12" fillId="4" borderId="36" xfId="0" applyNumberFormat="1" applyFont="1" applyFill="1" applyBorder="1" applyAlignment="1">
      <alignment horizontal="center" vertical="center" wrapText="1"/>
    </xf>
    <xf numFmtId="165" fontId="12" fillId="4" borderId="38" xfId="0" applyNumberFormat="1" applyFont="1" applyFill="1" applyBorder="1" applyAlignment="1">
      <alignment horizontal="center" vertical="center" shrinkToFit="1"/>
    </xf>
    <xf numFmtId="165" fontId="12" fillId="2" borderId="43" xfId="0" applyNumberFormat="1" applyFont="1" applyFill="1" applyBorder="1" applyAlignment="1">
      <alignment horizontal="center" vertical="center" shrinkToFit="1"/>
    </xf>
    <xf numFmtId="166" fontId="3" fillId="4" borderId="36" xfId="0" applyNumberFormat="1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vertical="center" wrapText="1"/>
    </xf>
    <xf numFmtId="167" fontId="12" fillId="4" borderId="36" xfId="0" applyNumberFormat="1" applyFont="1" applyFill="1" applyBorder="1" applyAlignment="1">
      <alignment horizontal="center" vertical="center" shrinkToFit="1"/>
    </xf>
    <xf numFmtId="167" fontId="12" fillId="2" borderId="41" xfId="0" applyNumberFormat="1" applyFont="1" applyFill="1" applyBorder="1" applyAlignment="1">
      <alignment horizontal="center" vertical="center" shrinkToFit="1"/>
    </xf>
    <xf numFmtId="165" fontId="12" fillId="2" borderId="2" xfId="0" applyNumberFormat="1" applyFont="1" applyFill="1" applyBorder="1" applyAlignment="1">
      <alignment horizontal="center" vertical="center" shrinkToFit="1"/>
    </xf>
    <xf numFmtId="0" fontId="3" fillId="2" borderId="52" xfId="0" applyFont="1" applyFill="1" applyBorder="1" applyAlignment="1">
      <alignment vertical="center" wrapText="1"/>
    </xf>
    <xf numFmtId="167" fontId="3" fillId="2" borderId="43" xfId="0" applyNumberFormat="1" applyFont="1" applyFill="1" applyBorder="1" applyAlignment="1">
      <alignment horizontal="center" vertical="center" wrapText="1"/>
    </xf>
    <xf numFmtId="167" fontId="12" fillId="4" borderId="41" xfId="0" applyNumberFormat="1" applyFont="1" applyFill="1" applyBorder="1" applyAlignment="1">
      <alignment horizontal="center" vertical="center" shrinkToFit="1"/>
    </xf>
    <xf numFmtId="0" fontId="3" fillId="0" borderId="97" xfId="0" applyFont="1" applyBorder="1" applyAlignment="1" applyProtection="1">
      <alignment horizontal="left" vertical="center" wrapText="1"/>
      <protection locked="0"/>
    </xf>
    <xf numFmtId="167" fontId="12" fillId="2" borderId="53" xfId="0" applyNumberFormat="1" applyFont="1" applyFill="1" applyBorder="1" applyAlignment="1">
      <alignment horizontal="center" vertical="center" shrinkToFit="1"/>
    </xf>
    <xf numFmtId="0" fontId="3" fillId="0" borderId="98" xfId="0" applyFont="1" applyBorder="1" applyAlignment="1" applyProtection="1">
      <alignment horizontal="left" vertical="center" wrapText="1"/>
      <protection locked="0"/>
    </xf>
    <xf numFmtId="167" fontId="12" fillId="2" borderId="63" xfId="0" applyNumberFormat="1" applyFont="1" applyFill="1" applyBorder="1" applyAlignment="1">
      <alignment horizontal="center" vertical="center" shrinkToFit="1"/>
    </xf>
    <xf numFmtId="167" fontId="12" fillId="2" borderId="2" xfId="0" applyNumberFormat="1" applyFont="1" applyFill="1" applyBorder="1" applyAlignment="1">
      <alignment horizontal="center" vertical="center" shrinkToFit="1"/>
    </xf>
    <xf numFmtId="167" fontId="12" fillId="2" borderId="90" xfId="0" applyNumberFormat="1" applyFont="1" applyFill="1" applyBorder="1" applyAlignment="1">
      <alignment horizontal="center" vertical="center" shrinkToFit="1"/>
    </xf>
    <xf numFmtId="165" fontId="14" fillId="2" borderId="77" xfId="0" applyNumberFormat="1" applyFont="1" applyFill="1" applyBorder="1" applyAlignment="1">
      <alignment horizontal="center" vertical="center" shrinkToFit="1"/>
    </xf>
    <xf numFmtId="0" fontId="3" fillId="0" borderId="27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165" fontId="12" fillId="2" borderId="46" xfId="0" applyNumberFormat="1" applyFont="1" applyFill="1" applyBorder="1" applyAlignment="1">
      <alignment horizontal="center" vertical="center" shrinkToFit="1"/>
    </xf>
    <xf numFmtId="165" fontId="14" fillId="2" borderId="64" xfId="0" applyNumberFormat="1" applyFont="1" applyFill="1" applyBorder="1" applyAlignment="1">
      <alignment horizontal="center" vertical="center" shrinkToFit="1"/>
    </xf>
    <xf numFmtId="165" fontId="12" fillId="2" borderId="18" xfId="0" applyNumberFormat="1" applyFont="1" applyFill="1" applyBorder="1" applyAlignment="1">
      <alignment horizontal="center" vertical="center" shrinkToFit="1"/>
    </xf>
    <xf numFmtId="164" fontId="7" fillId="6" borderId="8" xfId="1" applyFont="1" applyFill="1" applyBorder="1" applyAlignment="1" applyProtection="1">
      <alignment horizontal="center" vertical="center" wrapText="1"/>
    </xf>
    <xf numFmtId="166" fontId="12" fillId="2" borderId="105" xfId="0" applyNumberFormat="1" applyFont="1" applyFill="1" applyBorder="1" applyAlignment="1">
      <alignment horizontal="left" vertical="center" wrapText="1"/>
    </xf>
    <xf numFmtId="164" fontId="7" fillId="2" borderId="10" xfId="1" applyFont="1" applyFill="1" applyBorder="1" applyAlignment="1" applyProtection="1">
      <alignment horizontal="center" vertical="center" wrapText="1"/>
    </xf>
    <xf numFmtId="0" fontId="3" fillId="0" borderId="92" xfId="0" applyFont="1" applyBorder="1" applyAlignment="1" applyProtection="1">
      <alignment horizontal="left" vertical="top" wrapText="1"/>
      <protection locked="0"/>
    </xf>
    <xf numFmtId="0" fontId="3" fillId="2" borderId="46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164" fontId="14" fillId="0" borderId="64" xfId="1" applyFont="1" applyFill="1" applyBorder="1" applyAlignment="1" applyProtection="1">
      <alignment vertical="center" wrapText="1"/>
    </xf>
    <xf numFmtId="164" fontId="14" fillId="0" borderId="104" xfId="1" applyFont="1" applyFill="1" applyBorder="1" applyAlignment="1" applyProtection="1">
      <alignment vertical="center" wrapText="1"/>
    </xf>
    <xf numFmtId="164" fontId="14" fillId="0" borderId="18" xfId="1" applyFont="1" applyFill="1" applyBorder="1" applyAlignment="1" applyProtection="1">
      <alignment vertical="center" wrapText="1"/>
    </xf>
    <xf numFmtId="164" fontId="14" fillId="0" borderId="105" xfId="1" applyFont="1" applyFill="1" applyBorder="1" applyAlignment="1" applyProtection="1">
      <alignment vertical="center" wrapText="1"/>
    </xf>
    <xf numFmtId="164" fontId="14" fillId="0" borderId="58" xfId="1" applyFont="1" applyFill="1" applyBorder="1" applyAlignment="1" applyProtection="1">
      <alignment horizontal="right" vertical="center" wrapText="1"/>
    </xf>
    <xf numFmtId="164" fontId="14" fillId="0" borderId="105" xfId="1" applyFont="1" applyFill="1" applyBorder="1" applyAlignment="1" applyProtection="1">
      <alignment horizontal="right" vertical="center" wrapText="1"/>
    </xf>
    <xf numFmtId="164" fontId="14" fillId="0" borderId="51" xfId="1" applyFont="1" applyFill="1" applyBorder="1" applyAlignment="1" applyProtection="1">
      <alignment horizontal="right" vertical="center" wrapText="1"/>
    </xf>
    <xf numFmtId="164" fontId="14" fillId="0" borderId="63" xfId="1" applyFont="1" applyFill="1" applyBorder="1" applyAlignment="1" applyProtection="1">
      <alignment horizontal="right" vertical="center" wrapText="1"/>
    </xf>
    <xf numFmtId="164" fontId="14" fillId="0" borderId="17" xfId="1" applyFont="1" applyFill="1" applyBorder="1" applyAlignment="1" applyProtection="1">
      <alignment horizontal="right" vertical="center" wrapText="1"/>
    </xf>
    <xf numFmtId="164" fontId="14" fillId="0" borderId="40" xfId="1" applyFont="1" applyFill="1" applyBorder="1" applyAlignment="1" applyProtection="1">
      <alignment horizontal="right" vertical="center" wrapText="1"/>
    </xf>
    <xf numFmtId="164" fontId="14" fillId="0" borderId="104" xfId="1" applyFont="1" applyFill="1" applyBorder="1" applyAlignment="1" applyProtection="1">
      <alignment horizontal="right" vertical="center" wrapText="1"/>
    </xf>
    <xf numFmtId="164" fontId="14" fillId="0" borderId="44" xfId="1" applyFont="1" applyFill="1" applyBorder="1" applyAlignment="1" applyProtection="1">
      <alignment horizontal="right" vertical="center" wrapText="1"/>
    </xf>
    <xf numFmtId="164" fontId="14" fillId="0" borderId="42" xfId="1" applyFont="1" applyFill="1" applyBorder="1" applyAlignment="1" applyProtection="1">
      <alignment horizontal="right" vertical="center" wrapText="1"/>
    </xf>
    <xf numFmtId="164" fontId="14" fillId="0" borderId="47" xfId="1" applyFont="1" applyFill="1" applyBorder="1" applyAlignment="1" applyProtection="1">
      <alignment horizontal="right" vertical="center" wrapText="1"/>
    </xf>
    <xf numFmtId="164" fontId="14" fillId="0" borderId="39" xfId="1" applyFont="1" applyFill="1" applyBorder="1" applyAlignment="1" applyProtection="1">
      <alignment horizontal="right" vertical="center" wrapText="1"/>
    </xf>
    <xf numFmtId="164" fontId="14" fillId="0" borderId="37" xfId="1" applyFont="1" applyFill="1" applyBorder="1" applyAlignment="1" applyProtection="1">
      <alignment horizontal="right" wrapText="1"/>
    </xf>
    <xf numFmtId="164" fontId="14" fillId="0" borderId="105" xfId="1" applyFont="1" applyFill="1" applyBorder="1" applyAlignment="1" applyProtection="1">
      <alignment horizontal="right" wrapText="1"/>
    </xf>
    <xf numFmtId="164" fontId="14" fillId="0" borderId="39" xfId="1" applyFont="1" applyFill="1" applyBorder="1" applyAlignment="1" applyProtection="1">
      <alignment horizontal="right" wrapText="1"/>
    </xf>
    <xf numFmtId="164" fontId="14" fillId="0" borderId="106" xfId="1" applyFont="1" applyFill="1" applyBorder="1" applyAlignment="1" applyProtection="1">
      <alignment horizontal="right" vertical="center" wrapText="1"/>
    </xf>
    <xf numFmtId="164" fontId="14" fillId="0" borderId="44" xfId="1" applyFont="1" applyFill="1" applyBorder="1" applyAlignment="1" applyProtection="1">
      <alignment horizontal="right" wrapText="1"/>
    </xf>
    <xf numFmtId="164" fontId="14" fillId="0" borderId="107" xfId="1" applyFont="1" applyFill="1" applyBorder="1" applyAlignment="1" applyProtection="1">
      <alignment horizontal="right" vertical="center" wrapText="1"/>
    </xf>
    <xf numFmtId="164" fontId="14" fillId="0" borderId="42" xfId="1" applyFont="1" applyFill="1" applyBorder="1" applyAlignment="1" applyProtection="1">
      <alignment horizontal="right" wrapText="1"/>
    </xf>
    <xf numFmtId="164" fontId="14" fillId="0" borderId="104" xfId="1" applyFont="1" applyFill="1" applyBorder="1" applyAlignment="1" applyProtection="1">
      <alignment horizontal="right" wrapText="1"/>
    </xf>
    <xf numFmtId="164" fontId="14" fillId="0" borderId="17" xfId="1" applyFont="1" applyFill="1" applyBorder="1" applyAlignment="1" applyProtection="1">
      <alignment horizontal="right" wrapText="1"/>
    </xf>
    <xf numFmtId="164" fontId="14" fillId="0" borderId="47" xfId="1" applyFont="1" applyFill="1" applyBorder="1" applyAlignment="1" applyProtection="1">
      <alignment horizontal="right" wrapText="1"/>
    </xf>
    <xf numFmtId="164" fontId="14" fillId="0" borderId="9" xfId="1" applyFont="1" applyFill="1" applyBorder="1" applyAlignment="1" applyProtection="1">
      <alignment horizontal="right" vertical="center" wrapText="1"/>
    </xf>
    <xf numFmtId="164" fontId="14" fillId="0" borderId="50" xfId="1" applyFont="1" applyFill="1" applyBorder="1" applyAlignment="1" applyProtection="1">
      <alignment horizontal="right" vertical="center" wrapText="1"/>
    </xf>
    <xf numFmtId="164" fontId="14" fillId="0" borderId="6" xfId="1" applyFont="1" applyFill="1" applyBorder="1" applyAlignment="1" applyProtection="1">
      <alignment horizontal="right" vertical="center" wrapText="1"/>
    </xf>
    <xf numFmtId="164" fontId="14" fillId="0" borderId="7" xfId="1" applyFont="1" applyFill="1" applyBorder="1" applyAlignment="1" applyProtection="1">
      <alignment horizontal="right" vertical="center" wrapText="1"/>
    </xf>
    <xf numFmtId="164" fontId="14" fillId="0" borderId="86" xfId="1" applyFont="1" applyFill="1" applyBorder="1" applyAlignment="1" applyProtection="1">
      <alignment horizontal="right" vertical="center" wrapText="1"/>
    </xf>
    <xf numFmtId="164" fontId="14" fillId="0" borderId="88" xfId="1" applyFont="1" applyFill="1" applyBorder="1" applyAlignment="1" applyProtection="1">
      <alignment horizontal="right" vertical="center" wrapText="1"/>
    </xf>
    <xf numFmtId="164" fontId="14" fillId="0" borderId="89" xfId="1" applyFont="1" applyFill="1" applyBorder="1" applyAlignment="1" applyProtection="1">
      <alignment horizontal="right" vertical="center" wrapText="1"/>
    </xf>
    <xf numFmtId="164" fontId="14" fillId="0" borderId="87" xfId="1" applyFont="1" applyFill="1" applyBorder="1" applyAlignment="1" applyProtection="1">
      <alignment horizontal="right" vertical="center" wrapText="1"/>
    </xf>
    <xf numFmtId="164" fontId="14" fillId="0" borderId="94" xfId="1" applyFont="1" applyFill="1" applyBorder="1" applyAlignment="1" applyProtection="1">
      <alignment horizontal="right" vertical="center" wrapText="1"/>
    </xf>
    <xf numFmtId="164" fontId="14" fillId="0" borderId="8" xfId="1" applyFont="1" applyFill="1" applyBorder="1" applyAlignment="1" applyProtection="1">
      <alignment horizontal="right" vertical="center" wrapText="1"/>
    </xf>
    <xf numFmtId="164" fontId="14" fillId="0" borderId="93" xfId="1" applyFont="1" applyFill="1" applyBorder="1" applyAlignment="1" applyProtection="1">
      <alignment horizontal="right" vertical="center" wrapText="1"/>
    </xf>
    <xf numFmtId="164" fontId="14" fillId="0" borderId="16" xfId="1" applyFont="1" applyFill="1" applyBorder="1" applyAlignment="1" applyProtection="1">
      <alignment horizontal="right" vertical="center" wrapText="1"/>
    </xf>
    <xf numFmtId="164" fontId="14" fillId="0" borderId="5" xfId="1" applyFont="1" applyFill="1" applyBorder="1" applyAlignment="1" applyProtection="1">
      <alignment horizontal="right" vertical="center" wrapText="1"/>
    </xf>
    <xf numFmtId="164" fontId="16" fillId="0" borderId="40" xfId="1" applyFont="1" applyFill="1" applyBorder="1" applyAlignment="1" applyProtection="1">
      <alignment horizontal="right" vertical="center" wrapText="1"/>
    </xf>
    <xf numFmtId="0" fontId="16" fillId="6" borderId="8" xfId="0" applyFont="1" applyFill="1" applyBorder="1" applyAlignment="1">
      <alignment horizontal="center" vertical="center"/>
    </xf>
    <xf numFmtId="164" fontId="14" fillId="0" borderId="107" xfId="1" applyFont="1" applyFill="1" applyBorder="1" applyAlignment="1" applyProtection="1">
      <alignment horizontal="right" wrapText="1"/>
    </xf>
    <xf numFmtId="164" fontId="14" fillId="0" borderId="106" xfId="1" applyFont="1" applyFill="1" applyBorder="1" applyAlignment="1" applyProtection="1">
      <alignment horizontal="right" wrapText="1"/>
    </xf>
    <xf numFmtId="164" fontId="14" fillId="0" borderId="8" xfId="1" applyFont="1" applyFill="1" applyBorder="1" applyAlignment="1" applyProtection="1">
      <alignment horizontal="right" wrapText="1"/>
    </xf>
    <xf numFmtId="0" fontId="12" fillId="2" borderId="111" xfId="0" applyFont="1" applyFill="1" applyBorder="1" applyAlignment="1">
      <alignment horizontal="left" vertical="top" wrapText="1"/>
    </xf>
    <xf numFmtId="0" fontId="12" fillId="2" borderId="110" xfId="0" applyFont="1" applyFill="1" applyBorder="1" applyAlignment="1">
      <alignment horizontal="left" vertical="top" wrapText="1"/>
    </xf>
    <xf numFmtId="0" fontId="3" fillId="2" borderId="113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3" fillId="2" borderId="112" xfId="0" applyFont="1" applyFill="1" applyBorder="1" applyAlignment="1">
      <alignment horizontal="left" vertical="center" wrapText="1"/>
    </xf>
    <xf numFmtId="0" fontId="3" fillId="2" borderId="113" xfId="0" applyFont="1" applyFill="1" applyBorder="1" applyAlignment="1">
      <alignment horizontal="left" vertical="top" wrapText="1"/>
    </xf>
    <xf numFmtId="0" fontId="3" fillId="2" borderId="112" xfId="0" applyFont="1" applyFill="1" applyBorder="1" applyAlignment="1">
      <alignment horizontal="left" vertical="top" wrapText="1"/>
    </xf>
    <xf numFmtId="0" fontId="3" fillId="2" borderId="111" xfId="0" applyFont="1" applyFill="1" applyBorder="1" applyAlignment="1">
      <alignment horizontal="left" vertical="top" wrapText="1"/>
    </xf>
    <xf numFmtId="0" fontId="3" fillId="2" borderId="110" xfId="0" applyFont="1" applyFill="1" applyBorder="1" applyAlignment="1">
      <alignment horizontal="left" vertical="top" wrapText="1"/>
    </xf>
    <xf numFmtId="0" fontId="12" fillId="2" borderId="114" xfId="0" applyFont="1" applyFill="1" applyBorder="1" applyAlignment="1">
      <alignment horizontal="left" vertical="center" wrapText="1"/>
    </xf>
    <xf numFmtId="0" fontId="12" fillId="2" borderId="110" xfId="0" applyFont="1" applyFill="1" applyBorder="1" applyAlignment="1">
      <alignment horizontal="left" vertical="center" wrapText="1"/>
    </xf>
    <xf numFmtId="0" fontId="3" fillId="2" borderId="111" xfId="0" applyFont="1" applyFill="1" applyBorder="1" applyAlignment="1">
      <alignment horizontal="left" vertical="center" wrapText="1"/>
    </xf>
    <xf numFmtId="0" fontId="3" fillId="2" borderId="110" xfId="0" applyFont="1" applyFill="1" applyBorder="1" applyAlignment="1">
      <alignment horizontal="left" vertical="center" wrapText="1"/>
    </xf>
    <xf numFmtId="0" fontId="12" fillId="2" borderId="111" xfId="0" applyFont="1" applyFill="1" applyBorder="1" applyAlignment="1">
      <alignment horizontal="left" vertical="center" wrapText="1"/>
    </xf>
    <xf numFmtId="165" fontId="12" fillId="2" borderId="118" xfId="0" applyNumberFormat="1" applyFont="1" applyFill="1" applyBorder="1" applyAlignment="1">
      <alignment horizontal="center" vertical="center" shrinkToFit="1"/>
    </xf>
    <xf numFmtId="0" fontId="3" fillId="0" borderId="22" xfId="0" applyFont="1" applyBorder="1" applyAlignment="1" applyProtection="1">
      <alignment horizontal="left" vertical="center" wrapText="1"/>
      <protection locked="0"/>
    </xf>
    <xf numFmtId="165" fontId="12" fillId="2" borderId="122" xfId="0" applyNumberFormat="1" applyFont="1" applyFill="1" applyBorder="1" applyAlignment="1">
      <alignment horizontal="center" vertical="center" shrinkToFit="1"/>
    </xf>
    <xf numFmtId="0" fontId="3" fillId="0" borderId="123" xfId="0" applyFont="1" applyBorder="1" applyAlignment="1" applyProtection="1">
      <alignment horizontal="left" vertical="center" wrapText="1"/>
      <protection locked="0"/>
    </xf>
    <xf numFmtId="165" fontId="12" fillId="2" borderId="124" xfId="0" applyNumberFormat="1" applyFont="1" applyFill="1" applyBorder="1" applyAlignment="1">
      <alignment horizontal="center" vertical="center" shrinkToFit="1"/>
    </xf>
    <xf numFmtId="164" fontId="14" fillId="0" borderId="125" xfId="1" applyFont="1" applyFill="1" applyBorder="1" applyAlignment="1" applyProtection="1">
      <alignment horizontal="right" vertical="center" wrapText="1"/>
    </xf>
    <xf numFmtId="164" fontId="28" fillId="0" borderId="115" xfId="1" applyFont="1" applyFill="1" applyBorder="1" applyAlignment="1" applyProtection="1">
      <alignment horizontal="right" vertical="center" wrapText="1"/>
    </xf>
    <xf numFmtId="164" fontId="28" fillId="0" borderId="116" xfId="1" applyFont="1" applyFill="1" applyBorder="1" applyAlignment="1" applyProtection="1">
      <alignment horizontal="right" vertical="center" wrapText="1"/>
    </xf>
    <xf numFmtId="164" fontId="28" fillId="0" borderId="88" xfId="1" applyFont="1" applyFill="1" applyBorder="1" applyAlignment="1" applyProtection="1">
      <alignment horizontal="right" vertical="center" wrapText="1"/>
    </xf>
    <xf numFmtId="165" fontId="12" fillId="4" borderId="126" xfId="0" applyNumberFormat="1" applyFont="1" applyFill="1" applyBorder="1" applyAlignment="1">
      <alignment horizontal="center" vertical="center" shrinkToFit="1"/>
    </xf>
    <xf numFmtId="165" fontId="12" fillId="2" borderId="129" xfId="0" applyNumberFormat="1" applyFont="1" applyFill="1" applyBorder="1" applyAlignment="1">
      <alignment horizontal="center" vertical="center" shrinkToFit="1"/>
    </xf>
    <xf numFmtId="44" fontId="14" fillId="0" borderId="9" xfId="1" applyNumberFormat="1" applyFont="1" applyFill="1" applyBorder="1" applyAlignment="1" applyProtection="1">
      <alignment horizontal="right" vertical="center" wrapText="1"/>
    </xf>
    <xf numFmtId="0" fontId="12" fillId="0" borderId="51" xfId="0" applyFont="1" applyBorder="1" applyAlignment="1" applyProtection="1">
      <alignment horizontal="center" vertical="center" wrapText="1"/>
      <protection locked="0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3" fillId="0" borderId="58" xfId="0" applyFont="1" applyBorder="1" applyAlignment="1" applyProtection="1">
      <alignment horizontal="left" vertical="center" wrapText="1"/>
      <protection locked="0"/>
    </xf>
    <xf numFmtId="0" fontId="3" fillId="0" borderId="59" xfId="0" applyFont="1" applyBorder="1" applyAlignment="1" applyProtection="1">
      <alignment horizontal="left" vertical="center" wrapText="1"/>
      <protection locked="0"/>
    </xf>
    <xf numFmtId="0" fontId="3" fillId="2" borderId="51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12" fillId="0" borderId="51" xfId="0" applyFont="1" applyBorder="1" applyAlignment="1" applyProtection="1">
      <alignment horizontal="left" vertical="center" wrapText="1"/>
      <protection locked="0"/>
    </xf>
    <xf numFmtId="0" fontId="12" fillId="0" borderId="35" xfId="0" applyFont="1" applyBorder="1" applyAlignment="1" applyProtection="1">
      <alignment horizontal="left" vertical="center" wrapText="1"/>
      <protection locked="0"/>
    </xf>
    <xf numFmtId="0" fontId="3" fillId="0" borderId="51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3" fillId="4" borderId="51" xfId="0" applyFont="1" applyFill="1" applyBorder="1" applyAlignment="1">
      <alignment horizontal="right" vertical="center" wrapText="1"/>
    </xf>
    <xf numFmtId="0" fontId="3" fillId="4" borderId="45" xfId="0" applyFont="1" applyFill="1" applyBorder="1" applyAlignment="1">
      <alignment horizontal="right" vertical="center" wrapText="1"/>
    </xf>
    <xf numFmtId="0" fontId="3" fillId="4" borderId="35" xfId="0" applyFont="1" applyFill="1" applyBorder="1" applyAlignment="1">
      <alignment horizontal="right" vertical="center" wrapText="1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63" xfId="0" applyFont="1" applyBorder="1" applyAlignment="1" applyProtection="1">
      <alignment horizontal="left" vertical="center" wrapText="1"/>
      <protection locked="0"/>
    </xf>
    <xf numFmtId="0" fontId="12" fillId="0" borderId="34" xfId="0" applyFont="1" applyBorder="1" applyAlignment="1" applyProtection="1">
      <alignment horizontal="left" vertical="center" wrapText="1"/>
      <protection locked="0"/>
    </xf>
    <xf numFmtId="0" fontId="3" fillId="2" borderId="63" xfId="0" applyFont="1" applyFill="1" applyBorder="1" applyAlignment="1">
      <alignment horizontal="left" vertical="top" wrapText="1"/>
    </xf>
    <xf numFmtId="0" fontId="3" fillId="2" borderId="48" xfId="0" applyFont="1" applyFill="1" applyBorder="1" applyAlignment="1">
      <alignment horizontal="left" vertical="top" wrapText="1"/>
    </xf>
    <xf numFmtId="0" fontId="3" fillId="2" borderId="34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61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left" vertical="center" wrapText="1"/>
    </xf>
    <xf numFmtId="0" fontId="12" fillId="2" borderId="55" xfId="0" applyFont="1" applyFill="1" applyBorder="1" applyAlignment="1">
      <alignment horizontal="left" vertical="center" wrapText="1"/>
    </xf>
    <xf numFmtId="0" fontId="12" fillId="2" borderId="52" xfId="0" applyFont="1" applyFill="1" applyBorder="1" applyAlignment="1">
      <alignment horizontal="left" vertical="center" wrapText="1"/>
    </xf>
    <xf numFmtId="0" fontId="12" fillId="2" borderId="45" xfId="0" applyFont="1" applyFill="1" applyBorder="1" applyAlignment="1">
      <alignment horizontal="left" vertical="center" wrapText="1"/>
    </xf>
    <xf numFmtId="0" fontId="12" fillId="2" borderId="35" xfId="0" applyFont="1" applyFill="1" applyBorder="1" applyAlignment="1">
      <alignment horizontal="left" vertical="center" wrapText="1"/>
    </xf>
    <xf numFmtId="0" fontId="3" fillId="2" borderId="51" xfId="0" applyFont="1" applyFill="1" applyBorder="1" applyAlignment="1">
      <alignment horizontal="right" vertical="center" wrapText="1"/>
    </xf>
    <xf numFmtId="0" fontId="3" fillId="2" borderId="45" xfId="0" applyFont="1" applyFill="1" applyBorder="1" applyAlignment="1">
      <alignment horizontal="right" vertical="center" wrapText="1"/>
    </xf>
    <xf numFmtId="0" fontId="3" fillId="2" borderId="35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top" wrapText="1"/>
    </xf>
    <xf numFmtId="0" fontId="2" fillId="2" borderId="11" xfId="0" applyFont="1" applyFill="1" applyBorder="1" applyAlignment="1">
      <alignment horizontal="right" vertical="top" wrapText="1"/>
    </xf>
    <xf numFmtId="0" fontId="2" fillId="2" borderId="61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center" vertical="center" textRotation="90" wrapText="1"/>
    </xf>
    <xf numFmtId="0" fontId="2" fillId="2" borderId="27" xfId="0" applyFont="1" applyFill="1" applyBorder="1" applyAlignment="1">
      <alignment horizontal="center" vertical="center" textRotation="90" wrapText="1"/>
    </xf>
    <xf numFmtId="0" fontId="2" fillId="2" borderId="60" xfId="0" applyFont="1" applyFill="1" applyBorder="1" applyAlignment="1">
      <alignment horizontal="center" vertical="center" textRotation="90" wrapText="1"/>
    </xf>
    <xf numFmtId="0" fontId="3" fillId="0" borderId="53" xfId="0" applyFont="1" applyBorder="1" applyAlignment="1" applyProtection="1">
      <alignment horizontal="left" vertical="center" wrapText="1"/>
      <protection locked="0"/>
    </xf>
    <xf numFmtId="0" fontId="3" fillId="0" borderId="52" xfId="0" applyFont="1" applyBorder="1" applyAlignment="1" applyProtection="1">
      <alignment horizontal="left" vertical="center" wrapText="1"/>
      <protection locked="0"/>
    </xf>
    <xf numFmtId="0" fontId="2" fillId="2" borderId="53" xfId="0" applyFont="1" applyFill="1" applyBorder="1" applyAlignment="1">
      <alignment horizontal="left" vertical="center" wrapText="1"/>
    </xf>
    <xf numFmtId="0" fontId="2" fillId="2" borderId="55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horizontal="left" vertical="top" wrapText="1"/>
    </xf>
    <xf numFmtId="0" fontId="14" fillId="3" borderId="11" xfId="0" applyFont="1" applyFill="1" applyBorder="1" applyAlignment="1">
      <alignment horizontal="left" vertical="top" wrapText="1"/>
    </xf>
    <xf numFmtId="0" fontId="14" fillId="3" borderId="9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2" fillId="2" borderId="3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51" xfId="0" applyFont="1" applyFill="1" applyBorder="1" applyAlignment="1">
      <alignment horizontal="left" vertical="top" wrapText="1"/>
    </xf>
    <xf numFmtId="0" fontId="3" fillId="2" borderId="45" xfId="0" applyFont="1" applyFill="1" applyBorder="1" applyAlignment="1">
      <alignment horizontal="left" vertical="top" wrapText="1"/>
    </xf>
    <xf numFmtId="0" fontId="3" fillId="2" borderId="35" xfId="0" applyFont="1" applyFill="1" applyBorder="1" applyAlignment="1">
      <alignment horizontal="left" vertical="top" wrapText="1"/>
    </xf>
    <xf numFmtId="0" fontId="3" fillId="2" borderId="58" xfId="0" applyFont="1" applyFill="1" applyBorder="1" applyAlignment="1">
      <alignment horizontal="left" vertical="center" wrapText="1"/>
    </xf>
    <xf numFmtId="0" fontId="12" fillId="2" borderId="49" xfId="0" applyFont="1" applyFill="1" applyBorder="1" applyAlignment="1">
      <alignment horizontal="left" vertical="center" wrapText="1"/>
    </xf>
    <xf numFmtId="0" fontId="12" fillId="2" borderId="59" xfId="0" applyFont="1" applyFill="1" applyBorder="1" applyAlignment="1">
      <alignment horizontal="left" vertical="center" wrapText="1"/>
    </xf>
    <xf numFmtId="0" fontId="12" fillId="2" borderId="71" xfId="0" applyFont="1" applyFill="1" applyBorder="1" applyAlignment="1" applyProtection="1">
      <alignment horizontal="left" vertical="center" wrapText="1"/>
      <protection locked="0"/>
    </xf>
    <xf numFmtId="0" fontId="12" fillId="2" borderId="69" xfId="0" applyFont="1" applyFill="1" applyBorder="1" applyAlignment="1" applyProtection="1">
      <alignment horizontal="left" vertical="center" wrapText="1"/>
      <protection locked="0"/>
    </xf>
    <xf numFmtId="0" fontId="12" fillId="2" borderId="72" xfId="0" applyFont="1" applyFill="1" applyBorder="1" applyAlignment="1" applyProtection="1">
      <alignment horizontal="left" vertical="center" wrapText="1"/>
      <protection locked="0"/>
    </xf>
    <xf numFmtId="0" fontId="2" fillId="2" borderId="73" xfId="0" applyFont="1" applyFill="1" applyBorder="1" applyAlignment="1">
      <alignment horizontal="left" vertical="center" wrapText="1" indent="1"/>
    </xf>
    <xf numFmtId="0" fontId="2" fillId="2" borderId="74" xfId="0" applyFont="1" applyFill="1" applyBorder="1" applyAlignment="1">
      <alignment horizontal="left" vertical="center" wrapText="1" indent="1"/>
    </xf>
    <xf numFmtId="0" fontId="12" fillId="2" borderId="75" xfId="0" applyFont="1" applyFill="1" applyBorder="1" applyAlignment="1" applyProtection="1">
      <alignment horizontal="left" vertical="center" wrapText="1"/>
      <protection locked="0"/>
    </xf>
    <xf numFmtId="0" fontId="12" fillId="2" borderId="73" xfId="0" applyFont="1" applyFill="1" applyBorder="1" applyAlignment="1" applyProtection="1">
      <alignment horizontal="left" vertical="center" wrapText="1"/>
      <protection locked="0"/>
    </xf>
    <xf numFmtId="0" fontId="12" fillId="2" borderId="76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>
      <alignment horizontal="left" vertical="center" textRotation="90" wrapText="1"/>
    </xf>
    <xf numFmtId="0" fontId="2" fillId="2" borderId="16" xfId="0" applyFont="1" applyFill="1" applyBorder="1" applyAlignment="1">
      <alignment horizontal="left" vertical="center" textRotation="90" wrapText="1"/>
    </xf>
    <xf numFmtId="0" fontId="2" fillId="2" borderId="17" xfId="0" applyFont="1" applyFill="1" applyBorder="1" applyAlignment="1">
      <alignment horizontal="left" vertical="center" textRotation="90" wrapText="1"/>
    </xf>
    <xf numFmtId="0" fontId="2" fillId="2" borderId="65" xfId="0" applyFont="1" applyFill="1" applyBorder="1" applyAlignment="1">
      <alignment horizontal="left" vertical="center" wrapText="1" indent="1"/>
    </xf>
    <xf numFmtId="0" fontId="2" fillId="2" borderId="66" xfId="0" applyFont="1" applyFill="1" applyBorder="1" applyAlignment="1">
      <alignment horizontal="left" vertical="center" wrapText="1" indent="1"/>
    </xf>
    <xf numFmtId="0" fontId="12" fillId="2" borderId="67" xfId="0" applyFont="1" applyFill="1" applyBorder="1" applyAlignment="1" applyProtection="1">
      <alignment horizontal="left" vertical="center" wrapText="1"/>
      <protection locked="0"/>
    </xf>
    <xf numFmtId="0" fontId="12" fillId="2" borderId="65" xfId="0" applyFont="1" applyFill="1" applyBorder="1" applyAlignment="1" applyProtection="1">
      <alignment horizontal="left" vertical="center" wrapText="1"/>
      <protection locked="0"/>
    </xf>
    <xf numFmtId="0" fontId="12" fillId="2" borderId="68" xfId="0" applyFont="1" applyFill="1" applyBorder="1" applyAlignment="1" applyProtection="1">
      <alignment horizontal="left" vertical="center" wrapText="1"/>
      <protection locked="0"/>
    </xf>
    <xf numFmtId="0" fontId="2" fillId="2" borderId="69" xfId="0" applyFont="1" applyFill="1" applyBorder="1" applyAlignment="1">
      <alignment horizontal="left" vertical="center" wrapText="1" indent="1"/>
    </xf>
    <xf numFmtId="0" fontId="2" fillId="2" borderId="70" xfId="0" applyFont="1" applyFill="1" applyBorder="1" applyAlignment="1">
      <alignment horizontal="left" vertical="center" wrapText="1" indent="1"/>
    </xf>
    <xf numFmtId="166" fontId="12" fillId="2" borderId="71" xfId="0" applyNumberFormat="1" applyFont="1" applyFill="1" applyBorder="1" applyAlignment="1">
      <alignment horizontal="left" vertical="center" wrapText="1"/>
    </xf>
    <xf numFmtId="166" fontId="12" fillId="2" borderId="69" xfId="0" applyNumberFormat="1" applyFont="1" applyFill="1" applyBorder="1" applyAlignment="1">
      <alignment horizontal="left" vertical="center" wrapText="1"/>
    </xf>
    <xf numFmtId="166" fontId="12" fillId="2" borderId="72" xfId="0" applyNumberFormat="1" applyFont="1" applyFill="1" applyBorder="1" applyAlignment="1">
      <alignment horizontal="left" vertical="center" wrapText="1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3" fillId="2" borderId="79" xfId="0" applyFont="1" applyFill="1" applyBorder="1" applyAlignment="1">
      <alignment horizontal="right" vertical="center" wrapText="1"/>
    </xf>
    <xf numFmtId="0" fontId="2" fillId="2" borderId="15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 textRotation="90" wrapText="1"/>
    </xf>
    <xf numFmtId="0" fontId="3" fillId="2" borderId="78" xfId="0" applyFont="1" applyFill="1" applyBorder="1" applyAlignment="1">
      <alignment horizontal="left" vertical="top" wrapText="1"/>
    </xf>
    <xf numFmtId="0" fontId="3" fillId="2" borderId="55" xfId="0" applyFont="1" applyFill="1" applyBorder="1" applyAlignment="1">
      <alignment horizontal="left" vertical="top" wrapText="1"/>
    </xf>
    <xf numFmtId="0" fontId="2" fillId="2" borderId="51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2" fillId="2" borderId="35" xfId="0" applyFont="1" applyFill="1" applyBorder="1" applyAlignment="1">
      <alignment horizontal="left" vertical="top" wrapText="1"/>
    </xf>
    <xf numFmtId="0" fontId="3" fillId="2" borderId="79" xfId="0" applyFont="1" applyFill="1" applyBorder="1" applyAlignment="1">
      <alignment horizontal="left" vertical="top" wrapText="1"/>
    </xf>
    <xf numFmtId="0" fontId="12" fillId="2" borderId="45" xfId="0" applyFont="1" applyFill="1" applyBorder="1" applyAlignment="1">
      <alignment horizontal="left" vertical="top" wrapText="1"/>
    </xf>
    <xf numFmtId="0" fontId="12" fillId="2" borderId="35" xfId="0" applyFont="1" applyFill="1" applyBorder="1" applyAlignment="1">
      <alignment horizontal="left" vertical="top" wrapText="1"/>
    </xf>
    <xf numFmtId="0" fontId="3" fillId="2" borderId="54" xfId="0" applyFont="1" applyFill="1" applyBorder="1" applyAlignment="1">
      <alignment horizontal="left" vertical="top" wrapText="1"/>
    </xf>
    <xf numFmtId="0" fontId="12" fillId="2" borderId="56" xfId="0" applyFont="1" applyFill="1" applyBorder="1" applyAlignment="1">
      <alignment horizontal="left" vertical="top" wrapText="1"/>
    </xf>
    <xf numFmtId="0" fontId="12" fillId="2" borderId="57" xfId="0" applyFont="1" applyFill="1" applyBorder="1" applyAlignment="1">
      <alignment horizontal="left" vertical="top" wrapText="1"/>
    </xf>
    <xf numFmtId="2" fontId="10" fillId="0" borderId="63" xfId="0" applyNumberFormat="1" applyFont="1" applyBorder="1" applyAlignment="1" applyProtection="1">
      <alignment horizontal="center" vertical="center" wrapText="1"/>
      <protection locked="0"/>
    </xf>
    <xf numFmtId="2" fontId="10" fillId="0" borderId="34" xfId="0" applyNumberFormat="1" applyFont="1" applyBorder="1" applyAlignment="1" applyProtection="1">
      <alignment horizontal="center" vertical="center" wrapText="1"/>
      <protection locked="0"/>
    </xf>
    <xf numFmtId="2" fontId="10" fillId="0" borderId="18" xfId="0" applyNumberFormat="1" applyFont="1" applyBorder="1" applyAlignment="1" applyProtection="1">
      <alignment horizontal="center" vertical="center" wrapText="1"/>
      <protection locked="0"/>
    </xf>
    <xf numFmtId="2" fontId="10" fillId="0" borderId="19" xfId="0" applyNumberFormat="1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top" wrapText="1"/>
      <protection locked="0"/>
    </xf>
    <xf numFmtId="0" fontId="5" fillId="0" borderId="26" xfId="0" applyFont="1" applyBorder="1" applyAlignment="1" applyProtection="1">
      <alignment horizontal="center" vertical="top" wrapText="1"/>
      <protection locked="0"/>
    </xf>
    <xf numFmtId="0" fontId="3" fillId="2" borderId="63" xfId="0" applyFont="1" applyFill="1" applyBorder="1" applyAlignment="1">
      <alignment horizontal="left" vertical="center" wrapText="1"/>
    </xf>
    <xf numFmtId="0" fontId="3" fillId="2" borderId="48" xfId="0" applyFont="1" applyFill="1" applyBorder="1" applyAlignment="1">
      <alignment horizontal="left" vertical="center" wrapText="1"/>
    </xf>
    <xf numFmtId="0" fontId="3" fillId="2" borderId="49" xfId="0" applyFont="1" applyFill="1" applyBorder="1" applyAlignment="1">
      <alignment horizontal="left" vertical="center" wrapText="1"/>
    </xf>
    <xf numFmtId="0" fontId="3" fillId="2" borderId="80" xfId="0" applyFont="1" applyFill="1" applyBorder="1" applyAlignment="1">
      <alignment horizontal="left" vertical="top" wrapText="1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49" xfId="0" applyFont="1" applyFill="1" applyBorder="1" applyAlignment="1">
      <alignment horizontal="left" vertical="top" wrapText="1"/>
    </xf>
    <xf numFmtId="0" fontId="3" fillId="2" borderId="58" xfId="0" applyFont="1" applyFill="1" applyBorder="1" applyAlignment="1">
      <alignment horizontal="left" vertical="top" wrapText="1"/>
    </xf>
    <xf numFmtId="2" fontId="5" fillId="0" borderId="20" xfId="0" applyNumberFormat="1" applyFont="1" applyBorder="1" applyAlignment="1" applyProtection="1">
      <alignment horizontal="center" vertical="center" wrapText="1"/>
      <protection locked="0"/>
    </xf>
    <xf numFmtId="2" fontId="5" fillId="0" borderId="21" xfId="0" applyNumberFormat="1" applyFont="1" applyBorder="1" applyAlignment="1" applyProtection="1">
      <alignment horizontal="center" vertical="center" wrapText="1"/>
      <protection locked="0"/>
    </xf>
    <xf numFmtId="0" fontId="3" fillId="2" borderId="59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right" vertical="top" wrapText="1"/>
    </xf>
    <xf numFmtId="0" fontId="3" fillId="0" borderId="34" xfId="0" applyFont="1" applyBorder="1" applyAlignment="1" applyProtection="1">
      <alignment horizontal="center" vertical="top" wrapText="1"/>
      <protection locked="0"/>
    </xf>
    <xf numFmtId="0" fontId="3" fillId="0" borderId="33" xfId="0" applyFont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3" fillId="2" borderId="81" xfId="0" applyFont="1" applyFill="1" applyBorder="1" applyAlignment="1">
      <alignment horizontal="left" vertical="center" wrapText="1"/>
    </xf>
    <xf numFmtId="0" fontId="3" fillId="2" borderId="59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62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 textRotation="90" wrapText="1"/>
    </xf>
    <xf numFmtId="2" fontId="12" fillId="0" borderId="18" xfId="0" applyNumberFormat="1" applyFont="1" applyBorder="1" applyAlignment="1" applyProtection="1">
      <alignment vertical="center" wrapText="1"/>
      <protection locked="0"/>
    </xf>
    <xf numFmtId="2" fontId="12" fillId="0" borderId="19" xfId="0" applyNumberFormat="1" applyFont="1" applyBorder="1" applyAlignment="1" applyProtection="1">
      <alignment vertical="center" wrapText="1"/>
      <protection locked="0"/>
    </xf>
    <xf numFmtId="0" fontId="3" fillId="2" borderId="48" xfId="0" applyFont="1" applyFill="1" applyBorder="1" applyAlignment="1">
      <alignment vertical="center" wrapText="1"/>
    </xf>
    <xf numFmtId="0" fontId="12" fillId="2" borderId="48" xfId="0" applyFont="1" applyFill="1" applyBorder="1" applyAlignment="1">
      <alignment vertical="center" wrapText="1"/>
    </xf>
    <xf numFmtId="0" fontId="12" fillId="2" borderId="34" xfId="0" applyFont="1" applyFill="1" applyBorder="1" applyAlignment="1">
      <alignment vertical="center" wrapText="1"/>
    </xf>
    <xf numFmtId="0" fontId="3" fillId="2" borderId="81" xfId="0" applyFont="1" applyFill="1" applyBorder="1" applyAlignment="1">
      <alignment horizontal="right" vertical="center" wrapText="1"/>
    </xf>
    <xf numFmtId="0" fontId="3" fillId="2" borderId="49" xfId="0" applyFont="1" applyFill="1" applyBorder="1" applyAlignment="1">
      <alignment horizontal="right" vertical="center" wrapText="1"/>
    </xf>
    <xf numFmtId="0" fontId="3" fillId="2" borderId="59" xfId="0" applyFont="1" applyFill="1" applyBorder="1" applyAlignment="1">
      <alignment horizontal="right" vertical="center" wrapText="1"/>
    </xf>
    <xf numFmtId="0" fontId="3" fillId="2" borderId="80" xfId="0" applyFont="1" applyFill="1" applyBorder="1" applyAlignment="1">
      <alignment horizontal="left" vertical="center" wrapText="1"/>
    </xf>
    <xf numFmtId="0" fontId="3" fillId="2" borderId="108" xfId="0" applyFont="1" applyFill="1" applyBorder="1" applyAlignment="1">
      <alignment horizontal="left" vertical="top" wrapText="1"/>
    </xf>
    <xf numFmtId="0" fontId="3" fillId="2" borderId="109" xfId="0" applyFont="1" applyFill="1" applyBorder="1" applyAlignment="1">
      <alignment horizontal="left" vertical="top" wrapText="1"/>
    </xf>
    <xf numFmtId="0" fontId="3" fillId="2" borderId="100" xfId="0" applyFont="1" applyFill="1" applyBorder="1" applyAlignment="1">
      <alignment horizontal="left" vertical="top" wrapText="1"/>
    </xf>
    <xf numFmtId="2" fontId="12" fillId="0" borderId="18" xfId="0" applyNumberFormat="1" applyFont="1" applyBorder="1" applyAlignment="1" applyProtection="1">
      <alignment horizontal="left" wrapText="1"/>
      <protection locked="0"/>
    </xf>
    <xf numFmtId="2" fontId="12" fillId="0" borderId="19" xfId="0" applyNumberFormat="1" applyFont="1" applyBorder="1" applyAlignment="1" applyProtection="1">
      <alignment horizontal="left" wrapText="1"/>
      <protection locked="0"/>
    </xf>
    <xf numFmtId="0" fontId="3" fillId="2" borderId="99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62" xfId="0" applyFont="1" applyFill="1" applyBorder="1" applyAlignment="1">
      <alignment horizontal="left" vertical="top" wrapText="1"/>
    </xf>
    <xf numFmtId="0" fontId="3" fillId="2" borderId="127" xfId="0" applyFont="1" applyFill="1" applyBorder="1" applyAlignment="1">
      <alignment horizontal="left" vertical="center" wrapText="1"/>
    </xf>
    <xf numFmtId="0" fontId="3" fillId="2" borderId="128" xfId="0" applyFont="1" applyFill="1" applyBorder="1" applyAlignment="1">
      <alignment horizontal="left" vertical="center" wrapText="1"/>
    </xf>
    <xf numFmtId="0" fontId="3" fillId="2" borderId="103" xfId="0" applyFont="1" applyFill="1" applyBorder="1" applyAlignment="1">
      <alignment horizontal="left" vertical="center" wrapText="1"/>
    </xf>
    <xf numFmtId="0" fontId="12" fillId="2" borderId="80" xfId="0" applyFont="1" applyFill="1" applyBorder="1" applyAlignment="1">
      <alignment horizontal="left" vertical="center" wrapText="1"/>
    </xf>
    <xf numFmtId="0" fontId="12" fillId="0" borderId="51" xfId="0" applyFont="1" applyBorder="1" applyAlignment="1" applyProtection="1">
      <alignment horizontal="right" vertical="center" wrapText="1"/>
      <protection locked="0"/>
    </xf>
    <xf numFmtId="0" fontId="12" fillId="0" borderId="35" xfId="0" applyFont="1" applyBorder="1" applyAlignment="1" applyProtection="1">
      <alignment horizontal="right" vertical="center" wrapText="1"/>
      <protection locked="0"/>
    </xf>
    <xf numFmtId="0" fontId="12" fillId="0" borderId="58" xfId="0" applyFont="1" applyBorder="1" applyAlignment="1" applyProtection="1">
      <alignment horizontal="right" vertical="center" wrapText="1"/>
      <protection locked="0"/>
    </xf>
    <xf numFmtId="0" fontId="12" fillId="0" borderId="59" xfId="0" applyFont="1" applyBorder="1" applyAlignment="1" applyProtection="1">
      <alignment horizontal="right" vertical="center" wrapText="1"/>
      <protection locked="0"/>
    </xf>
    <xf numFmtId="0" fontId="3" fillId="2" borderId="80" xfId="0" applyFont="1" applyFill="1" applyBorder="1" applyAlignment="1">
      <alignment horizontal="right" vertical="center" wrapText="1"/>
    </xf>
    <xf numFmtId="0" fontId="12" fillId="0" borderId="102" xfId="0" applyFont="1" applyBorder="1" applyAlignment="1" applyProtection="1">
      <alignment horizontal="right" vertical="center" wrapText="1"/>
      <protection locked="0"/>
    </xf>
    <xf numFmtId="0" fontId="12" fillId="0" borderId="103" xfId="0" applyFont="1" applyBorder="1" applyAlignment="1" applyProtection="1">
      <alignment horizontal="right" vertical="center" wrapText="1"/>
      <protection locked="0"/>
    </xf>
    <xf numFmtId="0" fontId="3" fillId="2" borderId="56" xfId="0" applyFont="1" applyFill="1" applyBorder="1" applyAlignment="1">
      <alignment horizontal="left" vertical="center" wrapText="1"/>
    </xf>
    <xf numFmtId="0" fontId="12" fillId="2" borderId="56" xfId="0" applyFont="1" applyFill="1" applyBorder="1" applyAlignment="1">
      <alignment horizontal="left" vertical="center" wrapText="1"/>
    </xf>
    <xf numFmtId="0" fontId="12" fillId="2" borderId="57" xfId="0" applyFont="1" applyFill="1" applyBorder="1" applyAlignment="1">
      <alignment horizontal="left" vertical="center" wrapText="1"/>
    </xf>
    <xf numFmtId="0" fontId="2" fillId="2" borderId="101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84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vertical="center" wrapText="1"/>
    </xf>
    <xf numFmtId="0" fontId="12" fillId="2" borderId="4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textRotation="90" wrapText="1"/>
    </xf>
    <xf numFmtId="0" fontId="2" fillId="2" borderId="51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12" fillId="2" borderId="48" xfId="0" applyFont="1" applyFill="1" applyBorder="1" applyAlignment="1">
      <alignment horizontal="left" vertical="top" wrapText="1"/>
    </xf>
    <xf numFmtId="0" fontId="12" fillId="2" borderId="34" xfId="0" applyFont="1" applyFill="1" applyBorder="1" applyAlignment="1">
      <alignment horizontal="left" vertical="top" wrapText="1"/>
    </xf>
    <xf numFmtId="0" fontId="12" fillId="0" borderId="51" xfId="0" applyFont="1" applyBorder="1" applyAlignment="1" applyProtection="1">
      <alignment horizontal="center" wrapText="1"/>
      <protection locked="0"/>
    </xf>
    <xf numFmtId="0" fontId="12" fillId="0" borderId="35" xfId="0" applyFont="1" applyBorder="1" applyAlignment="1" applyProtection="1">
      <alignment horizontal="center" wrapText="1"/>
      <protection locked="0"/>
    </xf>
    <xf numFmtId="0" fontId="3" fillId="2" borderId="64" xfId="0" applyFont="1" applyFill="1" applyBorder="1" applyAlignment="1">
      <alignment horizontal="left" vertical="top" wrapText="1"/>
    </xf>
    <xf numFmtId="0" fontId="3" fillId="0" borderId="82" xfId="0" applyFont="1" applyBorder="1" applyAlignment="1" applyProtection="1">
      <alignment horizontal="left" vertical="center" wrapText="1"/>
      <protection locked="0"/>
    </xf>
    <xf numFmtId="0" fontId="3" fillId="0" borderId="62" xfId="0" applyFont="1" applyBorder="1" applyAlignment="1" applyProtection="1">
      <alignment horizontal="left" vertical="center" wrapText="1"/>
      <protection locked="0"/>
    </xf>
    <xf numFmtId="0" fontId="3" fillId="2" borderId="54" xfId="0" applyFont="1" applyFill="1" applyBorder="1" applyAlignment="1">
      <alignment horizontal="left" vertical="center" wrapText="1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12" fillId="2" borderId="1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53" xfId="0" applyFont="1" applyFill="1" applyBorder="1" applyAlignment="1">
      <alignment horizontal="left" vertical="center" wrapText="1"/>
    </xf>
    <xf numFmtId="0" fontId="3" fillId="2" borderId="52" xfId="0" applyFont="1" applyFill="1" applyBorder="1" applyAlignment="1">
      <alignment horizontal="left" vertical="center" wrapText="1"/>
    </xf>
    <xf numFmtId="0" fontId="3" fillId="2" borderId="83" xfId="0" applyFont="1" applyFill="1" applyBorder="1" applyAlignment="1">
      <alignment horizontal="left" vertical="center" wrapText="1"/>
    </xf>
    <xf numFmtId="2" fontId="3" fillId="0" borderId="24" xfId="0" applyNumberFormat="1" applyFont="1" applyBorder="1" applyAlignment="1" applyProtection="1">
      <alignment horizontal="center" vertical="center" wrapText="1"/>
      <protection locked="0"/>
    </xf>
    <xf numFmtId="2" fontId="3" fillId="0" borderId="25" xfId="0" applyNumberFormat="1" applyFont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right" vertical="center" wrapText="1"/>
    </xf>
    <xf numFmtId="0" fontId="2" fillId="2" borderId="62" xfId="0" applyFont="1" applyFill="1" applyBorder="1" applyAlignment="1">
      <alignment horizontal="right" vertical="center" wrapText="1"/>
    </xf>
    <xf numFmtId="0" fontId="3" fillId="2" borderId="9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17" xfId="0" applyFont="1" applyFill="1" applyBorder="1" applyAlignment="1">
      <alignment horizontal="left" vertical="center" wrapText="1"/>
    </xf>
    <xf numFmtId="0" fontId="3" fillId="2" borderId="119" xfId="0" applyFont="1" applyFill="1" applyBorder="1" applyAlignment="1">
      <alignment horizontal="left" vertical="center" wrapText="1"/>
    </xf>
    <xf numFmtId="0" fontId="3" fillId="2" borderId="120" xfId="0" applyFont="1" applyFill="1" applyBorder="1" applyAlignment="1">
      <alignment horizontal="left" vertical="center" wrapText="1"/>
    </xf>
    <xf numFmtId="0" fontId="3" fillId="2" borderId="121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10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90" xfId="0" applyFont="1" applyFill="1" applyBorder="1" applyAlignment="1">
      <alignment horizontal="left" vertical="center" wrapText="1"/>
    </xf>
    <xf numFmtId="0" fontId="3" fillId="2" borderId="91" xfId="0" applyFont="1" applyFill="1" applyBorder="1" applyAlignment="1">
      <alignment horizontal="left" vertical="center" wrapText="1"/>
    </xf>
    <xf numFmtId="0" fontId="3" fillId="2" borderId="92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61" xfId="0" applyFont="1" applyFill="1" applyBorder="1" applyAlignment="1">
      <alignment horizontal="right" vertical="center" wrapText="1"/>
    </xf>
    <xf numFmtId="0" fontId="3" fillId="2" borderId="57" xfId="0" applyFont="1" applyFill="1" applyBorder="1" applyAlignment="1">
      <alignment horizontal="left" vertical="center" wrapText="1"/>
    </xf>
    <xf numFmtId="0" fontId="3" fillId="4" borderId="51" xfId="0" applyFont="1" applyFill="1" applyBorder="1" applyAlignment="1">
      <alignment horizontal="left" vertical="center" wrapText="1"/>
    </xf>
    <xf numFmtId="0" fontId="3" fillId="4" borderId="45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160</xdr:row>
      <xdr:rowOff>0</xdr:rowOff>
    </xdr:from>
    <xdr:to>
      <xdr:col>10</xdr:col>
      <xdr:colOff>172402</xdr:colOff>
      <xdr:row>207</xdr:row>
      <xdr:rowOff>134354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FDA2AE7-3DE7-29C8-B460-4E617225A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3614975"/>
          <a:ext cx="6820852" cy="71923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10</xdr:col>
      <xdr:colOff>181928</xdr:colOff>
      <xdr:row>246</xdr:row>
      <xdr:rowOff>124698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D467CBF-4CF7-B478-DFC5-6D8C6510B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0834925"/>
          <a:ext cx="6830378" cy="62587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10</xdr:col>
      <xdr:colOff>315297</xdr:colOff>
      <xdr:row>289</xdr:row>
      <xdr:rowOff>115265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DFADD24-DD0F-F901-68FB-96DF8C282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7130950"/>
          <a:ext cx="6963747" cy="691611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289</xdr:row>
      <xdr:rowOff>95250</xdr:rowOff>
    </xdr:from>
    <xdr:to>
      <xdr:col>10</xdr:col>
      <xdr:colOff>134291</xdr:colOff>
      <xdr:row>316</xdr:row>
      <xdr:rowOff>153018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806F96A-6FE1-E240-A497-CE7249AF1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" y="64027050"/>
          <a:ext cx="6744641" cy="4429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243"/>
  <sheetViews>
    <sheetView tabSelected="1" zoomScaleNormal="100" zoomScaleSheetLayoutView="100" workbookViewId="0">
      <pane xSplit="12" ySplit="8" topLeftCell="M9" activePane="bottomRight" state="frozen"/>
      <selection pane="topRight" activeCell="M1" sqref="M1"/>
      <selection pane="bottomLeft" activeCell="A9" sqref="A9"/>
      <selection pane="bottomRight" activeCell="A14" sqref="A14"/>
    </sheetView>
  </sheetViews>
  <sheetFormatPr defaultColWidth="8.83203125" defaultRowHeight="12.75" x14ac:dyDescent="0.2"/>
  <cols>
    <col min="1" max="2" width="6.1640625" customWidth="1"/>
    <col min="3" max="3" width="1.1640625" customWidth="1"/>
    <col min="4" max="4" width="34.33203125" customWidth="1"/>
    <col min="5" max="5" width="24.5" customWidth="1"/>
    <col min="6" max="6" width="4.6640625" customWidth="1"/>
    <col min="7" max="7" width="2.1640625" customWidth="1"/>
    <col min="8" max="8" width="5.33203125" customWidth="1"/>
    <col min="9" max="9" width="11.33203125" customWidth="1"/>
    <col min="10" max="10" width="20.5" style="45" customWidth="1"/>
    <col min="11" max="12" width="24.6640625" style="39" customWidth="1"/>
    <col min="13" max="13" width="20.5" customWidth="1"/>
  </cols>
  <sheetData>
    <row r="1" spans="1:16" ht="72.75" thickBot="1" x14ac:dyDescent="0.25">
      <c r="A1" s="225" t="s">
        <v>119</v>
      </c>
      <c r="B1" s="226"/>
      <c r="C1" s="226"/>
      <c r="D1" s="226"/>
      <c r="E1" s="226"/>
      <c r="F1" s="226"/>
      <c r="G1" s="226"/>
      <c r="H1" s="226"/>
      <c r="I1" s="226"/>
      <c r="J1" s="226"/>
      <c r="K1" s="227"/>
      <c r="L1" s="102" t="s">
        <v>100</v>
      </c>
      <c r="M1" s="150" t="s">
        <v>118</v>
      </c>
    </row>
    <row r="2" spans="1:16" ht="42" customHeight="1" x14ac:dyDescent="0.2">
      <c r="A2" s="249" t="s">
        <v>0</v>
      </c>
      <c r="B2" s="252" t="s">
        <v>1</v>
      </c>
      <c r="C2" s="252"/>
      <c r="D2" s="253"/>
      <c r="E2" s="254"/>
      <c r="F2" s="255"/>
      <c r="G2" s="255"/>
      <c r="H2" s="255"/>
      <c r="I2" s="255"/>
      <c r="J2" s="255"/>
      <c r="K2" s="256"/>
      <c r="L2"/>
    </row>
    <row r="3" spans="1:16" ht="26.1" customHeight="1" x14ac:dyDescent="0.2">
      <c r="A3" s="250"/>
      <c r="B3" s="257" t="s">
        <v>2</v>
      </c>
      <c r="C3" s="257"/>
      <c r="D3" s="258"/>
      <c r="E3" s="241"/>
      <c r="F3" s="242"/>
      <c r="G3" s="242"/>
      <c r="H3" s="242"/>
      <c r="I3" s="242"/>
      <c r="J3" s="242"/>
      <c r="K3" s="243"/>
      <c r="L3"/>
    </row>
    <row r="4" spans="1:16" ht="35.1" customHeight="1" x14ac:dyDescent="0.2">
      <c r="A4" s="250"/>
      <c r="B4" s="257" t="s">
        <v>3</v>
      </c>
      <c r="C4" s="257"/>
      <c r="D4" s="258"/>
      <c r="E4" s="259">
        <f>K159</f>
        <v>0</v>
      </c>
      <c r="F4" s="260"/>
      <c r="G4" s="260"/>
      <c r="H4" s="260"/>
      <c r="I4" s="260"/>
      <c r="J4" s="260"/>
      <c r="K4" s="261"/>
      <c r="L4" s="103">
        <f>IFERROR(L159, "")</f>
        <v>0</v>
      </c>
      <c r="M4" s="103">
        <f>E4-L4</f>
        <v>0</v>
      </c>
      <c r="P4" s="14"/>
    </row>
    <row r="5" spans="1:16" ht="27.95" customHeight="1" x14ac:dyDescent="0.2">
      <c r="A5" s="250"/>
      <c r="B5" s="257" t="s">
        <v>4</v>
      </c>
      <c r="C5" s="257"/>
      <c r="D5" s="258"/>
      <c r="E5" s="241"/>
      <c r="F5" s="242"/>
      <c r="G5" s="242"/>
      <c r="H5" s="242"/>
      <c r="I5" s="242"/>
      <c r="J5" s="242"/>
      <c r="K5" s="243"/>
      <c r="L5"/>
    </row>
    <row r="6" spans="1:16" ht="29.1" customHeight="1" thickBot="1" x14ac:dyDescent="0.25">
      <c r="A6" s="251"/>
      <c r="B6" s="244" t="s">
        <v>5</v>
      </c>
      <c r="C6" s="244"/>
      <c r="D6" s="245"/>
      <c r="E6" s="246"/>
      <c r="F6" s="247"/>
      <c r="G6" s="247"/>
      <c r="H6" s="247"/>
      <c r="I6" s="247"/>
      <c r="J6" s="247"/>
      <c r="K6" s="248"/>
      <c r="L6"/>
    </row>
    <row r="7" spans="1:16" ht="17.45" customHeight="1" thickBot="1" x14ac:dyDescent="0.25">
      <c r="A7" s="15"/>
      <c r="B7" s="16"/>
      <c r="C7" s="16"/>
      <c r="D7" s="16"/>
      <c r="E7" s="17"/>
      <c r="F7" s="17"/>
      <c r="G7" s="17"/>
      <c r="H7" s="17"/>
      <c r="I7" s="17"/>
      <c r="J7" s="29"/>
      <c r="K7" s="33"/>
      <c r="L7" s="33"/>
    </row>
    <row r="8" spans="1:16" ht="63" customHeight="1" thickBot="1" x14ac:dyDescent="0.25">
      <c r="A8" s="228" t="s">
        <v>59</v>
      </c>
      <c r="B8" s="229"/>
      <c r="C8" s="229"/>
      <c r="D8" s="229"/>
      <c r="E8" s="229"/>
      <c r="F8" s="229"/>
      <c r="G8" s="229"/>
      <c r="H8" s="229"/>
      <c r="I8" s="229"/>
      <c r="J8" s="230"/>
      <c r="K8" s="104" t="s">
        <v>6</v>
      </c>
      <c r="L8" s="30" t="s">
        <v>100</v>
      </c>
      <c r="M8" s="30" t="s">
        <v>118</v>
      </c>
    </row>
    <row r="9" spans="1:16" ht="29.45" customHeight="1" thickBot="1" x14ac:dyDescent="0.25">
      <c r="A9" s="204" t="s">
        <v>51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107"/>
      <c r="M9" s="108"/>
    </row>
    <row r="10" spans="1:16" ht="18.600000000000001" customHeight="1" x14ac:dyDescent="0.2">
      <c r="A10" s="97"/>
      <c r="B10" s="231" t="s">
        <v>105</v>
      </c>
      <c r="C10" s="232"/>
      <c r="D10" s="232"/>
      <c r="E10" s="232"/>
      <c r="F10" s="232"/>
      <c r="G10" s="232"/>
      <c r="H10" s="232"/>
      <c r="I10" s="233"/>
      <c r="J10" s="96">
        <v>49915</v>
      </c>
      <c r="K10" s="111" t="str">
        <f>IF(OR(A10="Residential",A10="Non-Residential"),J10,"")</f>
        <v/>
      </c>
      <c r="L10" s="111" t="str">
        <f>IF(A10="Residential",J10*0.75,"")</f>
        <v/>
      </c>
      <c r="M10" s="112" t="str">
        <f>IFERROR(K10-L10, "")</f>
        <v/>
      </c>
    </row>
    <row r="11" spans="1:16" ht="36" customHeight="1" x14ac:dyDescent="0.2">
      <c r="A11" s="98"/>
      <c r="B11" s="234" t="s">
        <v>98</v>
      </c>
      <c r="C11" s="234"/>
      <c r="D11" s="234"/>
      <c r="E11" s="234"/>
      <c r="F11" s="234"/>
      <c r="G11" s="234"/>
      <c r="H11" s="234"/>
      <c r="I11" s="234"/>
      <c r="J11" s="101">
        <v>7618</v>
      </c>
      <c r="K11" s="113" t="str">
        <f t="shared" ref="K11:K16" si="0">IF(A11="Yes",J11,"")</f>
        <v/>
      </c>
      <c r="L11" s="114" t="str">
        <f>K11</f>
        <v/>
      </c>
      <c r="N11" s="19"/>
    </row>
    <row r="12" spans="1:16" ht="19.5" customHeight="1" x14ac:dyDescent="0.2">
      <c r="A12" s="97"/>
      <c r="B12" s="231" t="s">
        <v>106</v>
      </c>
      <c r="C12" s="232"/>
      <c r="D12" s="232"/>
      <c r="E12" s="232"/>
      <c r="F12" s="232"/>
      <c r="G12" s="232"/>
      <c r="H12" s="232"/>
      <c r="I12" s="233"/>
      <c r="J12" s="100">
        <v>30967</v>
      </c>
      <c r="K12" s="113" t="str">
        <f>IF(OR(A12="Residential",A12="Non-Residential"),J12,"")</f>
        <v/>
      </c>
      <c r="L12" s="114" t="str">
        <f>IF(A12="Residential",J12*0.75,"")</f>
        <v/>
      </c>
      <c r="M12" s="114" t="str">
        <f t="shared" ref="M12:M17" si="1">IFERROR(K12-L12, "")</f>
        <v/>
      </c>
    </row>
    <row r="13" spans="1:16" ht="38.25" customHeight="1" x14ac:dyDescent="0.2">
      <c r="A13" s="98"/>
      <c r="B13" s="234" t="s">
        <v>99</v>
      </c>
      <c r="C13" s="234"/>
      <c r="D13" s="234"/>
      <c r="E13" s="234"/>
      <c r="F13" s="234"/>
      <c r="G13" s="234"/>
      <c r="H13" s="234"/>
      <c r="I13" s="234"/>
      <c r="J13" s="86">
        <v>5179</v>
      </c>
      <c r="K13" s="113" t="str">
        <f t="shared" si="0"/>
        <v/>
      </c>
      <c r="L13" s="114" t="str">
        <f>K13</f>
        <v/>
      </c>
    </row>
    <row r="14" spans="1:16" ht="18" customHeight="1" x14ac:dyDescent="0.2">
      <c r="A14" s="1"/>
      <c r="B14" s="238" t="s">
        <v>67</v>
      </c>
      <c r="C14" s="239"/>
      <c r="D14" s="239"/>
      <c r="E14" s="239"/>
      <c r="F14" s="239"/>
      <c r="G14" s="239"/>
      <c r="H14" s="239"/>
      <c r="I14" s="240"/>
      <c r="J14" s="99">
        <v>6006</v>
      </c>
      <c r="K14" s="115" t="str">
        <f t="shared" si="0"/>
        <v/>
      </c>
      <c r="L14" s="116" t="str">
        <f>K14</f>
        <v/>
      </c>
    </row>
    <row r="15" spans="1:16" ht="47.25" customHeight="1" x14ac:dyDescent="0.2">
      <c r="A15" s="1"/>
      <c r="B15" s="235" t="s">
        <v>68</v>
      </c>
      <c r="C15" s="236"/>
      <c r="D15" s="236"/>
      <c r="E15" s="236"/>
      <c r="F15" s="236"/>
      <c r="G15" s="236"/>
      <c r="H15" s="236"/>
      <c r="I15" s="237"/>
      <c r="J15" s="54">
        <v>9492</v>
      </c>
      <c r="K15" s="117" t="str">
        <f t="shared" si="0"/>
        <v/>
      </c>
      <c r="L15" s="116" t="str">
        <f t="shared" ref="L15:L16" si="2">K15</f>
        <v/>
      </c>
    </row>
    <row r="16" spans="1:16" ht="36.75" customHeight="1" thickBot="1" x14ac:dyDescent="0.25">
      <c r="A16" s="2"/>
      <c r="B16" s="198" t="s">
        <v>69</v>
      </c>
      <c r="C16" s="199"/>
      <c r="D16" s="199"/>
      <c r="E16" s="199"/>
      <c r="F16" s="199"/>
      <c r="G16" s="199"/>
      <c r="H16" s="199"/>
      <c r="I16" s="200"/>
      <c r="J16" s="56">
        <v>9492</v>
      </c>
      <c r="K16" s="118" t="str">
        <f t="shared" si="0"/>
        <v/>
      </c>
      <c r="L16" s="119" t="str">
        <f t="shared" si="2"/>
        <v/>
      </c>
    </row>
    <row r="17" spans="1:13" ht="32.25" customHeight="1" thickBot="1" x14ac:dyDescent="0.25">
      <c r="A17" s="201" t="s">
        <v>50</v>
      </c>
      <c r="B17" s="202"/>
      <c r="C17" s="202"/>
      <c r="D17" s="202"/>
      <c r="E17" s="202"/>
      <c r="F17" s="202"/>
      <c r="G17" s="202"/>
      <c r="H17" s="202"/>
      <c r="I17" s="202"/>
      <c r="J17" s="203"/>
      <c r="K17" s="120">
        <f>SUM(K10:K16)</f>
        <v>0</v>
      </c>
      <c r="L17" s="120">
        <f>SUM(L10:L16)</f>
        <v>0</v>
      </c>
      <c r="M17" s="112">
        <f t="shared" si="1"/>
        <v>0</v>
      </c>
    </row>
    <row r="18" spans="1:13" ht="10.15" customHeight="1" thickBot="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40"/>
      <c r="K18" s="34"/>
      <c r="L18" s="34"/>
    </row>
    <row r="19" spans="1:13" ht="23.1" customHeight="1" thickBot="1" x14ac:dyDescent="0.25">
      <c r="A19" s="204" t="s">
        <v>52</v>
      </c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107"/>
      <c r="M19" s="108"/>
    </row>
    <row r="20" spans="1:13" ht="32.25" customHeight="1" x14ac:dyDescent="0.2">
      <c r="A20" s="265" t="s">
        <v>7</v>
      </c>
      <c r="B20" s="267" t="s">
        <v>8</v>
      </c>
      <c r="C20" s="268"/>
      <c r="D20" s="268"/>
      <c r="E20" s="268"/>
      <c r="F20" s="268"/>
      <c r="G20" s="268"/>
      <c r="H20" s="268"/>
      <c r="I20" s="268"/>
      <c r="J20" s="268"/>
      <c r="K20" s="268"/>
      <c r="L20" s="160"/>
      <c r="M20" s="159"/>
    </row>
    <row r="21" spans="1:13" ht="17.45" customHeight="1" x14ac:dyDescent="0.2">
      <c r="A21" s="266"/>
      <c r="B21" s="4"/>
      <c r="C21" s="269" t="s">
        <v>109</v>
      </c>
      <c r="D21" s="270"/>
      <c r="E21" s="270"/>
      <c r="F21" s="270"/>
      <c r="G21" s="270"/>
      <c r="H21" s="270"/>
      <c r="I21" s="271"/>
      <c r="J21" s="57">
        <v>11307</v>
      </c>
      <c r="K21" s="71" t="str">
        <f>IF(B21="yes", J21,"")</f>
        <v/>
      </c>
      <c r="L21" s="116" t="str">
        <f>IFERROR(K21*0.75, "")</f>
        <v/>
      </c>
      <c r="M21" s="116" t="str">
        <f>IFERROR(K21-L21, "")</f>
        <v/>
      </c>
    </row>
    <row r="22" spans="1:13" ht="17.45" customHeight="1" x14ac:dyDescent="0.2">
      <c r="A22" s="266"/>
      <c r="B22" s="272" t="s">
        <v>107</v>
      </c>
      <c r="C22" s="273"/>
      <c r="D22" s="273"/>
      <c r="E22" s="273"/>
      <c r="F22" s="273"/>
      <c r="G22" s="273"/>
      <c r="H22" s="273"/>
      <c r="I22" s="273"/>
      <c r="J22" s="273"/>
      <c r="K22" s="273"/>
      <c r="L22" s="155"/>
      <c r="M22" s="154"/>
    </row>
    <row r="23" spans="1:13" ht="15" customHeight="1" x14ac:dyDescent="0.2">
      <c r="A23" s="266"/>
      <c r="B23" s="264" t="s">
        <v>10</v>
      </c>
      <c r="C23" s="212"/>
      <c r="D23" s="212"/>
      <c r="E23" s="212"/>
      <c r="F23" s="213"/>
      <c r="G23" s="262"/>
      <c r="H23" s="263"/>
      <c r="I23" s="59" t="s">
        <v>11</v>
      </c>
      <c r="J23" s="60">
        <v>787</v>
      </c>
      <c r="K23" s="71" t="str">
        <f>IF(G23&gt;=1,G23*J23,"")</f>
        <v/>
      </c>
      <c r="L23" s="116" t="str">
        <f>IFERROR(K23*0.75, "")</f>
        <v/>
      </c>
      <c r="M23" s="116" t="str">
        <f t="shared" ref="M23:M50" si="3">IFERROR(K23-L23, "")</f>
        <v/>
      </c>
    </row>
    <row r="24" spans="1:13" ht="15.75" x14ac:dyDescent="0.2">
      <c r="A24" s="266"/>
      <c r="B24" s="264" t="s">
        <v>12</v>
      </c>
      <c r="C24" s="212"/>
      <c r="D24" s="212"/>
      <c r="E24" s="212"/>
      <c r="F24" s="213"/>
      <c r="G24" s="262"/>
      <c r="H24" s="263"/>
      <c r="I24" s="59" t="s">
        <v>11</v>
      </c>
      <c r="J24" s="61">
        <v>293</v>
      </c>
      <c r="K24" s="71" t="str">
        <f>IF(G24&gt;=1,G24*J24,"")</f>
        <v/>
      </c>
      <c r="L24" s="116" t="str">
        <f>IFERROR(K24*0.75, "")</f>
        <v/>
      </c>
      <c r="M24" s="116" t="str">
        <f t="shared" si="3"/>
        <v/>
      </c>
    </row>
    <row r="25" spans="1:13" ht="15.75" x14ac:dyDescent="0.2">
      <c r="A25" s="266"/>
      <c r="B25" s="264" t="s">
        <v>13</v>
      </c>
      <c r="C25" s="212"/>
      <c r="D25" s="212"/>
      <c r="E25" s="212"/>
      <c r="F25" s="213"/>
      <c r="G25" s="262"/>
      <c r="H25" s="263"/>
      <c r="I25" s="59" t="s">
        <v>11</v>
      </c>
      <c r="J25" s="61">
        <v>89</v>
      </c>
      <c r="K25" s="71" t="str">
        <f>IF(G25&gt;=1,G25*J25,"")</f>
        <v/>
      </c>
      <c r="L25" s="116" t="str">
        <f>IFERROR(K25*0.75, "")</f>
        <v/>
      </c>
      <c r="M25" s="116" t="str">
        <f t="shared" si="3"/>
        <v/>
      </c>
    </row>
    <row r="26" spans="1:13" ht="15.75" x14ac:dyDescent="0.2">
      <c r="A26" s="266"/>
      <c r="B26" s="264" t="s">
        <v>14</v>
      </c>
      <c r="C26" s="212"/>
      <c r="D26" s="212"/>
      <c r="E26" s="212"/>
      <c r="F26" s="213"/>
      <c r="G26" s="262"/>
      <c r="H26" s="263"/>
      <c r="I26" s="59" t="s">
        <v>11</v>
      </c>
      <c r="J26" s="61">
        <v>39</v>
      </c>
      <c r="K26" s="71" t="str">
        <f>IF(G26&gt;=1,G26*J26,"")</f>
        <v/>
      </c>
      <c r="L26" s="116" t="str">
        <f>IFERROR(K26*0.75, "")</f>
        <v/>
      </c>
      <c r="M26" s="116" t="str">
        <f t="shared" si="3"/>
        <v/>
      </c>
    </row>
    <row r="27" spans="1:13" ht="17.100000000000001" customHeight="1" thickBot="1" x14ac:dyDescent="0.25">
      <c r="A27" s="266"/>
      <c r="B27" s="4"/>
      <c r="C27" s="235" t="s">
        <v>108</v>
      </c>
      <c r="D27" s="273"/>
      <c r="E27" s="273"/>
      <c r="F27" s="273"/>
      <c r="G27" s="273"/>
      <c r="H27" s="273"/>
      <c r="I27" s="274"/>
      <c r="J27" s="63">
        <v>95669</v>
      </c>
      <c r="K27" s="71" t="str">
        <f>IF(B27="yes",J27, "")</f>
        <v/>
      </c>
      <c r="L27" s="119" t="str">
        <f>IFERROR(K27*0.75, "")</f>
        <v/>
      </c>
      <c r="M27" s="129" t="str">
        <f t="shared" si="3"/>
        <v/>
      </c>
    </row>
    <row r="28" spans="1:13" ht="18" customHeight="1" x14ac:dyDescent="0.2">
      <c r="A28" s="265" t="s">
        <v>15</v>
      </c>
      <c r="B28" s="5"/>
      <c r="C28" s="222" t="s">
        <v>9</v>
      </c>
      <c r="D28" s="223"/>
      <c r="E28" s="223"/>
      <c r="F28" s="223"/>
      <c r="G28" s="223"/>
      <c r="H28" s="223"/>
      <c r="I28" s="224"/>
      <c r="J28" s="64">
        <v>11307</v>
      </c>
      <c r="K28" s="122" t="str">
        <f t="shared" ref="K28:K32" si="4">IF(B28="yes", J28, "")</f>
        <v/>
      </c>
      <c r="L28" s="121" t="str">
        <f>K28</f>
        <v/>
      </c>
    </row>
    <row r="29" spans="1:13" ht="18" customHeight="1" x14ac:dyDescent="0.2">
      <c r="A29" s="266"/>
      <c r="B29" s="282"/>
      <c r="C29" s="284" t="s">
        <v>72</v>
      </c>
      <c r="D29" s="285"/>
      <c r="E29" s="285"/>
      <c r="F29" s="278"/>
      <c r="G29" s="279"/>
      <c r="H29" s="184" t="s">
        <v>16</v>
      </c>
      <c r="I29" s="210"/>
      <c r="J29" s="65">
        <v>4772</v>
      </c>
      <c r="K29" s="71" t="str">
        <f>IF(F29&gt;=0.001,F29*J29,"")</f>
        <v/>
      </c>
      <c r="L29" s="116" t="str">
        <f>K29</f>
        <v/>
      </c>
    </row>
    <row r="30" spans="1:13" ht="27.75" customHeight="1" x14ac:dyDescent="0.2">
      <c r="A30" s="266"/>
      <c r="B30" s="283"/>
      <c r="C30" s="238"/>
      <c r="D30" s="286"/>
      <c r="E30" s="286"/>
      <c r="F30" s="280"/>
      <c r="G30" s="281"/>
      <c r="H30" s="287" t="s">
        <v>71</v>
      </c>
      <c r="I30" s="237"/>
      <c r="J30" s="66">
        <v>0.48</v>
      </c>
      <c r="K30" s="71" t="str">
        <f>IF(F30&gt;=0.001,F30*J30,"")</f>
        <v/>
      </c>
      <c r="L30" s="116" t="str">
        <f>K30</f>
        <v/>
      </c>
    </row>
    <row r="31" spans="1:13" ht="16.5" thickBot="1" x14ac:dyDescent="0.25">
      <c r="A31" s="266"/>
      <c r="B31" s="3"/>
      <c r="C31" s="184" t="s">
        <v>45</v>
      </c>
      <c r="D31" s="209"/>
      <c r="E31" s="209"/>
      <c r="F31" s="239"/>
      <c r="G31" s="239"/>
      <c r="H31" s="209"/>
      <c r="I31" s="210"/>
      <c r="J31" s="54">
        <v>95669</v>
      </c>
      <c r="K31" s="71" t="str">
        <f t="shared" si="4"/>
        <v/>
      </c>
      <c r="L31" s="119" t="str">
        <f>K31</f>
        <v/>
      </c>
    </row>
    <row r="32" spans="1:13" s="21" customFormat="1" ht="18" customHeight="1" x14ac:dyDescent="0.2">
      <c r="A32" s="217" t="s">
        <v>17</v>
      </c>
      <c r="B32" s="7"/>
      <c r="C32" s="222" t="s">
        <v>109</v>
      </c>
      <c r="D32" s="223"/>
      <c r="E32" s="223"/>
      <c r="F32" s="223"/>
      <c r="G32" s="223"/>
      <c r="H32" s="223"/>
      <c r="I32" s="224"/>
      <c r="J32" s="64">
        <v>11307</v>
      </c>
      <c r="K32" s="122" t="str">
        <f t="shared" si="4"/>
        <v/>
      </c>
      <c r="L32" s="121" t="str">
        <f>IFERROR(K32*0.75, "")</f>
        <v/>
      </c>
      <c r="M32" s="121" t="str">
        <f t="shared" si="3"/>
        <v/>
      </c>
    </row>
    <row r="33" spans="1:13" ht="18.600000000000001" customHeight="1" x14ac:dyDescent="0.2">
      <c r="A33" s="218"/>
      <c r="B33" s="288"/>
      <c r="C33" s="284" t="s">
        <v>117</v>
      </c>
      <c r="D33" s="285"/>
      <c r="E33" s="285"/>
      <c r="F33" s="278"/>
      <c r="G33" s="279"/>
      <c r="H33" s="235" t="s">
        <v>16</v>
      </c>
      <c r="I33" s="274"/>
      <c r="J33" s="65">
        <v>4772</v>
      </c>
      <c r="K33" s="71" t="str">
        <f>IF(F33&gt;=0.001,F33*J33,"")</f>
        <v/>
      </c>
      <c r="L33" s="116" t="str">
        <f>IFERROR(K33*0.75, "")</f>
        <v/>
      </c>
      <c r="M33" s="116" t="str">
        <f t="shared" si="3"/>
        <v/>
      </c>
    </row>
    <row r="34" spans="1:13" ht="18.600000000000001" customHeight="1" x14ac:dyDescent="0.2">
      <c r="A34" s="218"/>
      <c r="B34" s="289"/>
      <c r="C34" s="238"/>
      <c r="D34" s="286"/>
      <c r="E34" s="286"/>
      <c r="F34" s="280"/>
      <c r="G34" s="281"/>
      <c r="H34" s="58" t="s">
        <v>70</v>
      </c>
      <c r="I34" s="22"/>
      <c r="J34" s="66">
        <v>0.48</v>
      </c>
      <c r="K34" s="71" t="str">
        <f>IF(F34&gt;=0.001,F34*J34,"")</f>
        <v/>
      </c>
      <c r="L34" s="116" t="str">
        <f>IFERROR(K34*0.75, "")</f>
        <v/>
      </c>
      <c r="M34" s="116" t="str">
        <f t="shared" si="3"/>
        <v/>
      </c>
    </row>
    <row r="35" spans="1:13" ht="18" customHeight="1" thickBot="1" x14ac:dyDescent="0.25">
      <c r="A35" s="219"/>
      <c r="B35" s="6"/>
      <c r="C35" s="275" t="s">
        <v>108</v>
      </c>
      <c r="D35" s="276"/>
      <c r="E35" s="276"/>
      <c r="F35" s="276"/>
      <c r="G35" s="276"/>
      <c r="H35" s="276"/>
      <c r="I35" s="277"/>
      <c r="J35" s="67">
        <v>95669</v>
      </c>
      <c r="K35" s="123" t="str">
        <f t="shared" ref="K35:K49" si="5">IF(B35="yes", J35, "")</f>
        <v/>
      </c>
      <c r="L35" s="119" t="str">
        <f>IFERROR(K35*0.75, "")</f>
        <v/>
      </c>
      <c r="M35" s="129" t="str">
        <f t="shared" si="3"/>
        <v/>
      </c>
    </row>
    <row r="36" spans="1:13" ht="35.25" customHeight="1" x14ac:dyDescent="0.2">
      <c r="A36" s="266" t="s">
        <v>18</v>
      </c>
      <c r="B36" s="8"/>
      <c r="C36" s="293" t="s">
        <v>101</v>
      </c>
      <c r="D36" s="292"/>
      <c r="E36" s="292"/>
      <c r="F36" s="294"/>
      <c r="G36" s="295"/>
      <c r="H36" s="292" t="s">
        <v>19</v>
      </c>
      <c r="I36" s="296"/>
      <c r="J36" s="68">
        <v>4467</v>
      </c>
      <c r="K36" s="124" t="str">
        <f>IF(F36&gt;=0.001,F36*J36,"")</f>
        <v/>
      </c>
      <c r="L36" s="121" t="str">
        <f>K36</f>
        <v/>
      </c>
      <c r="M36" t="str">
        <f t="shared" si="3"/>
        <v/>
      </c>
    </row>
    <row r="37" spans="1:13" ht="35.25" customHeight="1" x14ac:dyDescent="0.2">
      <c r="A37" s="266"/>
      <c r="B37" s="9"/>
      <c r="C37" s="235" t="s">
        <v>73</v>
      </c>
      <c r="D37" s="236"/>
      <c r="E37" s="236"/>
      <c r="F37" s="292"/>
      <c r="G37" s="292"/>
      <c r="H37" s="236"/>
      <c r="I37" s="237"/>
      <c r="J37" s="54">
        <v>4760</v>
      </c>
      <c r="K37" s="71" t="str">
        <f t="shared" si="5"/>
        <v/>
      </c>
      <c r="L37" s="116" t="str">
        <f>K37</f>
        <v/>
      </c>
      <c r="M37" t="str">
        <f t="shared" si="3"/>
        <v/>
      </c>
    </row>
    <row r="38" spans="1:13" ht="15.95" customHeight="1" x14ac:dyDescent="0.2">
      <c r="A38" s="266"/>
      <c r="B38" s="9"/>
      <c r="C38" s="235" t="s">
        <v>74</v>
      </c>
      <c r="D38" s="273"/>
      <c r="E38" s="273"/>
      <c r="F38" s="273"/>
      <c r="G38" s="273"/>
      <c r="H38" s="273"/>
      <c r="I38" s="274"/>
      <c r="J38" s="54">
        <v>6006</v>
      </c>
      <c r="K38" s="71" t="str">
        <f t="shared" si="5"/>
        <v/>
      </c>
      <c r="L38" s="116" t="str">
        <f t="shared" ref="L38:L39" si="6">K38</f>
        <v/>
      </c>
    </row>
    <row r="39" spans="1:13" ht="15.95" customHeight="1" x14ac:dyDescent="0.2">
      <c r="A39" s="266"/>
      <c r="B39" s="9"/>
      <c r="C39" s="235" t="s">
        <v>48</v>
      </c>
      <c r="D39" s="236"/>
      <c r="E39" s="236"/>
      <c r="F39" s="236"/>
      <c r="G39" s="236"/>
      <c r="H39" s="236"/>
      <c r="I39" s="237"/>
      <c r="J39" s="54">
        <v>7553</v>
      </c>
      <c r="K39" s="71" t="str">
        <f t="shared" si="5"/>
        <v/>
      </c>
      <c r="L39" s="116" t="str">
        <f t="shared" si="6"/>
        <v/>
      </c>
    </row>
    <row r="40" spans="1:13" ht="12.75" customHeight="1" x14ac:dyDescent="0.2">
      <c r="A40" s="266"/>
      <c r="B40" s="298"/>
      <c r="C40" s="198" t="s">
        <v>110</v>
      </c>
      <c r="D40" s="199"/>
      <c r="E40" s="23"/>
      <c r="F40" s="23"/>
      <c r="G40" s="23"/>
      <c r="H40" s="23"/>
      <c r="I40" s="24"/>
      <c r="J40" s="54">
        <v>4244</v>
      </c>
      <c r="K40" s="71" t="str">
        <f t="shared" si="5"/>
        <v/>
      </c>
      <c r="L40" s="116" t="str">
        <f>IFERROR(K40*0.75, "")</f>
        <v/>
      </c>
      <c r="M40" s="116" t="str">
        <f>IFERROR(K40-L40, "")</f>
        <v/>
      </c>
    </row>
    <row r="41" spans="1:13" ht="21.75" customHeight="1" x14ac:dyDescent="0.2">
      <c r="A41" s="266"/>
      <c r="B41" s="299"/>
      <c r="C41" s="293"/>
      <c r="D41" s="292"/>
      <c r="E41" s="69" t="s">
        <v>64</v>
      </c>
      <c r="F41" s="300"/>
      <c r="G41" s="301"/>
      <c r="H41" s="302" t="s">
        <v>20</v>
      </c>
      <c r="I41" s="303"/>
      <c r="J41" s="70">
        <v>730</v>
      </c>
      <c r="K41" s="71" t="str">
        <f>IF(F41&gt;=1,F41*J41,"")</f>
        <v/>
      </c>
      <c r="L41" s="116" t="str">
        <f>IFERROR(K41*0.75, "")</f>
        <v/>
      </c>
      <c r="M41" s="116" t="str">
        <f>IFERROR(K41-L41, "")</f>
        <v/>
      </c>
    </row>
    <row r="42" spans="1:13" ht="15.95" customHeight="1" x14ac:dyDescent="0.2">
      <c r="A42" s="266"/>
      <c r="B42" s="9"/>
      <c r="C42" s="285" t="s">
        <v>111</v>
      </c>
      <c r="D42" s="285"/>
      <c r="E42" s="285"/>
      <c r="F42" s="290"/>
      <c r="G42" s="290"/>
      <c r="H42" s="285"/>
      <c r="I42" s="291"/>
      <c r="J42" s="54">
        <v>4820</v>
      </c>
      <c r="K42" s="71" t="str">
        <f t="shared" si="5"/>
        <v/>
      </c>
      <c r="L42" s="116" t="str">
        <f>K42</f>
        <v/>
      </c>
    </row>
    <row r="43" spans="1:13" ht="15.95" customHeight="1" x14ac:dyDescent="0.2">
      <c r="A43" s="266"/>
      <c r="B43" s="9"/>
      <c r="C43" s="184" t="s">
        <v>47</v>
      </c>
      <c r="D43" s="185"/>
      <c r="E43" s="185"/>
      <c r="F43" s="185"/>
      <c r="G43" s="185"/>
      <c r="H43" s="185"/>
      <c r="I43" s="186"/>
      <c r="J43" s="54">
        <v>42356</v>
      </c>
      <c r="K43" s="71" t="str">
        <f t="shared" si="5"/>
        <v/>
      </c>
      <c r="L43" s="116" t="str">
        <f t="shared" ref="L43:L48" si="7">K43</f>
        <v/>
      </c>
    </row>
    <row r="44" spans="1:13" ht="15.95" customHeight="1" x14ac:dyDescent="0.2">
      <c r="A44" s="266"/>
      <c r="B44" s="9"/>
      <c r="C44" s="184" t="s">
        <v>49</v>
      </c>
      <c r="D44" s="185"/>
      <c r="E44" s="185"/>
      <c r="F44" s="185"/>
      <c r="G44" s="185"/>
      <c r="H44" s="185"/>
      <c r="I44" s="186"/>
      <c r="J44" s="54">
        <v>22947</v>
      </c>
      <c r="K44" s="71" t="str">
        <f t="shared" si="5"/>
        <v/>
      </c>
      <c r="L44" s="116" t="str">
        <f t="shared" si="7"/>
        <v/>
      </c>
    </row>
    <row r="45" spans="1:13" ht="15.95" customHeight="1" x14ac:dyDescent="0.2">
      <c r="A45" s="266"/>
      <c r="B45" s="9"/>
      <c r="C45" s="184" t="s">
        <v>21</v>
      </c>
      <c r="D45" s="185"/>
      <c r="E45" s="185"/>
      <c r="F45" s="185"/>
      <c r="G45" s="185"/>
      <c r="H45" s="185"/>
      <c r="I45" s="186"/>
      <c r="J45" s="54">
        <v>37931</v>
      </c>
      <c r="K45" s="71" t="str">
        <f t="shared" si="5"/>
        <v/>
      </c>
      <c r="L45" s="116" t="str">
        <f t="shared" si="7"/>
        <v/>
      </c>
    </row>
    <row r="46" spans="1:13" ht="15.95" customHeight="1" x14ac:dyDescent="0.2">
      <c r="A46" s="266"/>
      <c r="B46" s="9"/>
      <c r="C46" s="184" t="s">
        <v>22</v>
      </c>
      <c r="D46" s="185"/>
      <c r="E46" s="185"/>
      <c r="F46" s="185"/>
      <c r="G46" s="185"/>
      <c r="H46" s="185"/>
      <c r="I46" s="186"/>
      <c r="J46" s="54">
        <v>2304</v>
      </c>
      <c r="K46" s="71" t="str">
        <f t="shared" si="5"/>
        <v/>
      </c>
      <c r="L46" s="116" t="str">
        <f t="shared" si="7"/>
        <v/>
      </c>
    </row>
    <row r="47" spans="1:13" ht="15.95" customHeight="1" x14ac:dyDescent="0.2">
      <c r="A47" s="266"/>
      <c r="B47" s="9"/>
      <c r="C47" s="184" t="s">
        <v>46</v>
      </c>
      <c r="D47" s="185"/>
      <c r="E47" s="185"/>
      <c r="F47" s="185"/>
      <c r="G47" s="185"/>
      <c r="H47" s="185"/>
      <c r="I47" s="186"/>
      <c r="J47" s="54">
        <v>30348</v>
      </c>
      <c r="K47" s="71" t="str">
        <f t="shared" si="5"/>
        <v/>
      </c>
      <c r="L47" s="116" t="str">
        <f t="shared" si="7"/>
        <v/>
      </c>
    </row>
    <row r="48" spans="1:13" ht="45.75" customHeight="1" x14ac:dyDescent="0.2">
      <c r="A48" s="266"/>
      <c r="B48" s="9"/>
      <c r="C48" s="184" t="s">
        <v>75</v>
      </c>
      <c r="D48" s="185"/>
      <c r="E48" s="185"/>
      <c r="F48" s="185"/>
      <c r="G48" s="185"/>
      <c r="H48" s="185"/>
      <c r="I48" s="186"/>
      <c r="J48" s="54">
        <v>9492</v>
      </c>
      <c r="K48" s="71" t="str">
        <f t="shared" si="5"/>
        <v/>
      </c>
      <c r="L48" s="116" t="str">
        <f t="shared" si="7"/>
        <v/>
      </c>
    </row>
    <row r="49" spans="1:13" ht="30.75" customHeight="1" thickBot="1" x14ac:dyDescent="0.25">
      <c r="A49" s="266"/>
      <c r="B49" s="9"/>
      <c r="C49" s="284" t="s">
        <v>76</v>
      </c>
      <c r="D49" s="285"/>
      <c r="E49" s="285"/>
      <c r="F49" s="285"/>
      <c r="G49" s="285"/>
      <c r="H49" s="285"/>
      <c r="I49" s="291"/>
      <c r="J49" s="56">
        <v>9492</v>
      </c>
      <c r="K49" s="125" t="str">
        <f t="shared" si="5"/>
        <v/>
      </c>
      <c r="L49" s="119" t="str">
        <f>K49</f>
        <v/>
      </c>
    </row>
    <row r="50" spans="1:13" ht="18.75" customHeight="1" thickBot="1" x14ac:dyDescent="0.25">
      <c r="A50" s="214" t="s">
        <v>53</v>
      </c>
      <c r="B50" s="215"/>
      <c r="C50" s="215"/>
      <c r="D50" s="215"/>
      <c r="E50" s="215"/>
      <c r="F50" s="215"/>
      <c r="G50" s="215"/>
      <c r="H50" s="215"/>
      <c r="I50" s="215"/>
      <c r="J50" s="297"/>
      <c r="K50" s="179">
        <f>MIN(95669,(SUM(K21,K23:K35)))+SUM(K36:K49)</f>
        <v>0</v>
      </c>
      <c r="L50" s="136">
        <f>MIN(71751.75,(SUM(L21,L23:L35)))+SUM(L36:L49)</f>
        <v>0</v>
      </c>
      <c r="M50" s="145">
        <f t="shared" si="3"/>
        <v>0</v>
      </c>
    </row>
    <row r="51" spans="1:13" ht="0.75" customHeight="1" x14ac:dyDescent="0.2">
      <c r="A51" s="25"/>
      <c r="B51" s="25"/>
      <c r="C51" s="25"/>
      <c r="D51" s="25"/>
      <c r="E51" s="25"/>
      <c r="F51" s="25"/>
      <c r="G51" s="25"/>
      <c r="H51" s="25"/>
      <c r="I51" s="25"/>
      <c r="J51" s="41"/>
      <c r="K51" s="34"/>
      <c r="L51" s="34"/>
    </row>
    <row r="52" spans="1:13" ht="43.9" customHeight="1" thickBot="1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41"/>
      <c r="K52" s="34"/>
      <c r="L52" s="34"/>
    </row>
    <row r="53" spans="1:13" ht="21.6" customHeight="1" thickBot="1" x14ac:dyDescent="0.25">
      <c r="A53" s="204" t="s">
        <v>23</v>
      </c>
      <c r="B53" s="205"/>
      <c r="C53" s="205"/>
      <c r="D53" s="205"/>
      <c r="E53" s="205"/>
      <c r="F53" s="205"/>
      <c r="G53" s="205"/>
      <c r="H53" s="205"/>
      <c r="I53" s="205"/>
      <c r="J53" s="205"/>
      <c r="K53" s="205"/>
      <c r="L53" s="157"/>
      <c r="M53" s="108"/>
    </row>
    <row r="54" spans="1:13" ht="27.75" customHeight="1" x14ac:dyDescent="0.2">
      <c r="A54" s="265" t="s">
        <v>7</v>
      </c>
      <c r="B54" s="206" t="s">
        <v>8</v>
      </c>
      <c r="C54" s="206"/>
      <c r="D54" s="206"/>
      <c r="E54" s="206"/>
      <c r="F54" s="206"/>
      <c r="G54" s="206"/>
      <c r="H54" s="206"/>
      <c r="I54" s="206"/>
      <c r="J54" s="206"/>
      <c r="K54" s="206"/>
      <c r="L54" s="158"/>
      <c r="M54" s="156"/>
    </row>
    <row r="55" spans="1:13" ht="17.45" customHeight="1" x14ac:dyDescent="0.25">
      <c r="A55" s="266"/>
      <c r="B55" s="9"/>
      <c r="C55" s="346" t="s">
        <v>109</v>
      </c>
      <c r="D55" s="347"/>
      <c r="E55" s="347"/>
      <c r="F55" s="347"/>
      <c r="G55" s="347"/>
      <c r="H55" s="347"/>
      <c r="I55" s="348"/>
      <c r="J55" s="57">
        <v>16883</v>
      </c>
      <c r="K55" s="126" t="str">
        <f>IF(B55="yes", J55, "")</f>
        <v/>
      </c>
      <c r="L55" s="127" t="str">
        <f>IFERROR(K55*0.75, "")</f>
        <v/>
      </c>
      <c r="M55" s="127" t="str">
        <f>IFERROR(K55-L55, "")</f>
        <v/>
      </c>
    </row>
    <row r="56" spans="1:13" ht="17.45" customHeight="1" x14ac:dyDescent="0.2">
      <c r="A56" s="266"/>
      <c r="B56" s="236" t="s">
        <v>112</v>
      </c>
      <c r="C56" s="273"/>
      <c r="D56" s="273"/>
      <c r="E56" s="273"/>
      <c r="F56" s="273"/>
      <c r="G56" s="273"/>
      <c r="H56" s="273"/>
      <c r="I56" s="273"/>
      <c r="J56" s="273"/>
      <c r="K56" s="273"/>
      <c r="L56" s="155"/>
      <c r="M56" s="154"/>
    </row>
    <row r="57" spans="1:13" s="74" customFormat="1" ht="15" customHeight="1" x14ac:dyDescent="0.25">
      <c r="A57" s="266"/>
      <c r="B57" s="212" t="s">
        <v>10</v>
      </c>
      <c r="C57" s="212"/>
      <c r="D57" s="212"/>
      <c r="E57" s="212"/>
      <c r="F57" s="213"/>
      <c r="G57" s="351"/>
      <c r="H57" s="352"/>
      <c r="I57" s="72" t="s">
        <v>11</v>
      </c>
      <c r="J57" s="73">
        <v>483</v>
      </c>
      <c r="K57" s="71" t="str">
        <f>IF(G57&gt;=1,G57*J57,"")</f>
        <v/>
      </c>
      <c r="L57" s="116" t="str">
        <f>IFERROR(K57*0.75, "")</f>
        <v/>
      </c>
      <c r="M57" s="127" t="str">
        <f t="shared" ref="M57:M94" si="8">IFERROR(K57-L57, "")</f>
        <v/>
      </c>
    </row>
    <row r="58" spans="1:13" s="74" customFormat="1" ht="15" customHeight="1" x14ac:dyDescent="0.25">
      <c r="A58" s="266"/>
      <c r="B58" s="212" t="s">
        <v>12</v>
      </c>
      <c r="C58" s="212"/>
      <c r="D58" s="212"/>
      <c r="E58" s="212"/>
      <c r="F58" s="213"/>
      <c r="G58" s="351"/>
      <c r="H58" s="352"/>
      <c r="I58" s="72" t="s">
        <v>11</v>
      </c>
      <c r="J58" s="73">
        <v>241</v>
      </c>
      <c r="K58" s="71" t="str">
        <f>IF(G58&gt;=1,G58*J58,"")</f>
        <v/>
      </c>
      <c r="L58" s="116" t="str">
        <f t="shared" ref="L58:L61" si="9">IFERROR(K58*0.75, "")</f>
        <v/>
      </c>
      <c r="M58" s="127" t="str">
        <f t="shared" si="8"/>
        <v/>
      </c>
    </row>
    <row r="59" spans="1:13" s="74" customFormat="1" ht="15" customHeight="1" x14ac:dyDescent="0.25">
      <c r="A59" s="266"/>
      <c r="B59" s="212" t="s">
        <v>13</v>
      </c>
      <c r="C59" s="212"/>
      <c r="D59" s="212"/>
      <c r="E59" s="212"/>
      <c r="F59" s="213"/>
      <c r="G59" s="351"/>
      <c r="H59" s="352"/>
      <c r="I59" s="72" t="s">
        <v>11</v>
      </c>
      <c r="J59" s="73">
        <v>169</v>
      </c>
      <c r="K59" s="71" t="str">
        <f>IF(G59&gt;=1,G59*J59,"")</f>
        <v/>
      </c>
      <c r="L59" s="116" t="str">
        <f t="shared" si="9"/>
        <v/>
      </c>
      <c r="M59" s="127" t="str">
        <f t="shared" si="8"/>
        <v/>
      </c>
    </row>
    <row r="60" spans="1:13" s="74" customFormat="1" ht="15" customHeight="1" x14ac:dyDescent="0.25">
      <c r="A60" s="266"/>
      <c r="B60" s="212" t="s">
        <v>14</v>
      </c>
      <c r="C60" s="212"/>
      <c r="D60" s="212"/>
      <c r="E60" s="212"/>
      <c r="F60" s="213"/>
      <c r="G60" s="351"/>
      <c r="H60" s="352"/>
      <c r="I60" s="72" t="s">
        <v>11</v>
      </c>
      <c r="J60" s="73">
        <v>101</v>
      </c>
      <c r="K60" s="71" t="str">
        <f>IF(G60&gt;=1,G60*J60,"")</f>
        <v/>
      </c>
      <c r="L60" s="116" t="str">
        <f t="shared" si="9"/>
        <v/>
      </c>
      <c r="M60" s="127" t="str">
        <f t="shared" si="8"/>
        <v/>
      </c>
    </row>
    <row r="61" spans="1:13" s="74" customFormat="1" ht="17.100000000000001" customHeight="1" thickBot="1" x14ac:dyDescent="0.3">
      <c r="A61" s="266"/>
      <c r="B61" s="9"/>
      <c r="C61" s="198" t="s">
        <v>108</v>
      </c>
      <c r="D61" s="349"/>
      <c r="E61" s="349"/>
      <c r="F61" s="349"/>
      <c r="G61" s="349"/>
      <c r="H61" s="349"/>
      <c r="I61" s="350"/>
      <c r="J61" s="56">
        <v>135061</v>
      </c>
      <c r="K61" s="128" t="str">
        <f>IF(B61="yes", J61, "")</f>
        <v/>
      </c>
      <c r="L61" s="129" t="str">
        <f t="shared" si="9"/>
        <v/>
      </c>
      <c r="M61" s="152" t="str">
        <f t="shared" si="8"/>
        <v/>
      </c>
    </row>
    <row r="62" spans="1:13" s="74" customFormat="1" ht="17.100000000000001" customHeight="1" x14ac:dyDescent="0.25">
      <c r="A62" s="304" t="s">
        <v>77</v>
      </c>
      <c r="B62" s="10"/>
      <c r="C62" s="223" t="s">
        <v>109</v>
      </c>
      <c r="D62" s="223"/>
      <c r="E62" s="223"/>
      <c r="F62" s="223"/>
      <c r="G62" s="223"/>
      <c r="H62" s="223"/>
      <c r="I62" s="224"/>
      <c r="J62" s="64">
        <v>16883</v>
      </c>
      <c r="K62" s="130" t="str">
        <f>IF(B62="yes", J62, "")</f>
        <v/>
      </c>
      <c r="L62" s="131" t="str">
        <f>IFERROR(K62*0.75, "")</f>
        <v/>
      </c>
      <c r="M62" s="151" t="str">
        <f t="shared" si="8"/>
        <v/>
      </c>
    </row>
    <row r="63" spans="1:13" s="74" customFormat="1" ht="18" customHeight="1" x14ac:dyDescent="0.2">
      <c r="A63" s="218"/>
      <c r="B63" s="353" t="s">
        <v>112</v>
      </c>
      <c r="C63" s="273"/>
      <c r="D63" s="273"/>
      <c r="E63" s="273"/>
      <c r="F63" s="273"/>
      <c r="G63" s="273"/>
      <c r="H63" s="273"/>
      <c r="I63" s="273"/>
      <c r="J63" s="273"/>
      <c r="K63" s="273"/>
      <c r="L63" s="155"/>
      <c r="M63" s="154"/>
    </row>
    <row r="64" spans="1:13" s="75" customFormat="1" ht="15.95" customHeight="1" x14ac:dyDescent="0.25">
      <c r="A64" s="307"/>
      <c r="B64" s="11"/>
      <c r="C64" s="212" t="s">
        <v>10</v>
      </c>
      <c r="D64" s="212"/>
      <c r="E64" s="212"/>
      <c r="F64" s="213"/>
      <c r="G64" s="329"/>
      <c r="H64" s="330"/>
      <c r="I64" s="59" t="s">
        <v>11</v>
      </c>
      <c r="J64" s="65">
        <v>320</v>
      </c>
      <c r="K64" s="71" t="str">
        <f>IF(G64&gt;=1,G64*J64,"")</f>
        <v/>
      </c>
      <c r="L64" s="116" t="str">
        <f>IFERROR(K64*0.75, "")</f>
        <v/>
      </c>
      <c r="M64" s="127" t="str">
        <f t="shared" si="8"/>
        <v/>
      </c>
    </row>
    <row r="65" spans="1:13" s="75" customFormat="1" ht="15.95" customHeight="1" x14ac:dyDescent="0.25">
      <c r="A65" s="307"/>
      <c r="B65" s="11"/>
      <c r="C65" s="212" t="s">
        <v>12</v>
      </c>
      <c r="D65" s="212"/>
      <c r="E65" s="212"/>
      <c r="F65" s="213"/>
      <c r="G65" s="329"/>
      <c r="H65" s="330"/>
      <c r="I65" s="59" t="s">
        <v>11</v>
      </c>
      <c r="J65" s="76">
        <v>161</v>
      </c>
      <c r="K65" s="71" t="str">
        <f>IF(G65&gt;=1,G65*J65,"")</f>
        <v/>
      </c>
      <c r="L65" s="116" t="str">
        <f t="shared" ref="L65:L68" si="10">IFERROR(K65*0.75, "")</f>
        <v/>
      </c>
      <c r="M65" s="127" t="str">
        <f t="shared" si="8"/>
        <v/>
      </c>
    </row>
    <row r="66" spans="1:13" s="75" customFormat="1" ht="15.95" customHeight="1" x14ac:dyDescent="0.25">
      <c r="A66" s="307"/>
      <c r="B66" s="11"/>
      <c r="C66" s="212" t="s">
        <v>13</v>
      </c>
      <c r="D66" s="212"/>
      <c r="E66" s="212"/>
      <c r="F66" s="213"/>
      <c r="G66" s="329"/>
      <c r="H66" s="330"/>
      <c r="I66" s="59" t="s">
        <v>11</v>
      </c>
      <c r="J66" s="65">
        <v>112</v>
      </c>
      <c r="K66" s="71" t="str">
        <f>IF(G66&gt;=1,G66*J66,"")</f>
        <v/>
      </c>
      <c r="L66" s="116" t="str">
        <f>IFERROR(K66*0.75, "")</f>
        <v/>
      </c>
      <c r="M66" s="127" t="str">
        <f t="shared" si="8"/>
        <v/>
      </c>
    </row>
    <row r="67" spans="1:13" s="75" customFormat="1" ht="15.95" customHeight="1" x14ac:dyDescent="0.25">
      <c r="A67" s="307"/>
      <c r="B67" s="11"/>
      <c r="C67" s="212" t="s">
        <v>14</v>
      </c>
      <c r="D67" s="212"/>
      <c r="E67" s="212"/>
      <c r="F67" s="213"/>
      <c r="G67" s="329"/>
      <c r="H67" s="330"/>
      <c r="I67" s="59" t="s">
        <v>11</v>
      </c>
      <c r="J67" s="65">
        <v>57</v>
      </c>
      <c r="K67" s="71" t="str">
        <f>IF(G67&gt;=1,G67*J67,"")</f>
        <v/>
      </c>
      <c r="L67" s="116" t="str">
        <f t="shared" si="10"/>
        <v/>
      </c>
      <c r="M67" s="127" t="str">
        <f t="shared" si="8"/>
        <v/>
      </c>
    </row>
    <row r="68" spans="1:13" s="75" customFormat="1" ht="15.95" customHeight="1" thickBot="1" x14ac:dyDescent="0.3">
      <c r="A68" s="345"/>
      <c r="B68" s="32"/>
      <c r="C68" s="336" t="s">
        <v>108</v>
      </c>
      <c r="D68" s="337"/>
      <c r="E68" s="337"/>
      <c r="F68" s="337"/>
      <c r="G68" s="337"/>
      <c r="H68" s="337"/>
      <c r="I68" s="338"/>
      <c r="J68" s="67">
        <v>135061</v>
      </c>
      <c r="K68" s="132" t="str">
        <f>IF(B68="yes", J68, "")</f>
        <v/>
      </c>
      <c r="L68" s="116" t="str">
        <f t="shared" si="10"/>
        <v/>
      </c>
      <c r="M68" s="152" t="str">
        <f t="shared" si="8"/>
        <v/>
      </c>
    </row>
    <row r="69" spans="1:13" s="74" customFormat="1" ht="15.6" customHeight="1" x14ac:dyDescent="0.25">
      <c r="A69" s="304" t="s">
        <v>24</v>
      </c>
      <c r="B69" s="10"/>
      <c r="C69" s="223" t="s">
        <v>9</v>
      </c>
      <c r="D69" s="223"/>
      <c r="E69" s="223"/>
      <c r="F69" s="223"/>
      <c r="G69" s="342"/>
      <c r="H69" s="342"/>
      <c r="I69" s="224"/>
      <c r="J69" s="64">
        <v>16883</v>
      </c>
      <c r="K69" s="130" t="str">
        <f>IF(B69="yes", J69, "")</f>
        <v/>
      </c>
      <c r="L69" s="133" t="str">
        <f>K69</f>
        <v/>
      </c>
      <c r="M69"/>
    </row>
    <row r="70" spans="1:13" s="74" customFormat="1" ht="15.6" customHeight="1" x14ac:dyDescent="0.2">
      <c r="A70" s="307"/>
      <c r="B70" s="11"/>
      <c r="C70" s="343" t="s">
        <v>25</v>
      </c>
      <c r="D70" s="343"/>
      <c r="E70" s="343"/>
      <c r="F70" s="343"/>
      <c r="G70" s="308"/>
      <c r="H70" s="309"/>
      <c r="I70" s="77" t="s">
        <v>78</v>
      </c>
      <c r="J70" s="78">
        <v>14</v>
      </c>
      <c r="K70" s="71" t="str">
        <f>IF(G70&gt;=0.01,G70*J70,"")</f>
        <v/>
      </c>
      <c r="L70" s="116" t="str">
        <f>K70</f>
        <v/>
      </c>
      <c r="M70"/>
    </row>
    <row r="71" spans="1:13" s="74" customFormat="1" ht="30.75" customHeight="1" x14ac:dyDescent="0.2">
      <c r="A71" s="307"/>
      <c r="B71" s="11"/>
      <c r="C71" s="344" t="s">
        <v>79</v>
      </c>
      <c r="D71" s="344"/>
      <c r="E71" s="344"/>
      <c r="F71" s="344"/>
      <c r="G71" s="308"/>
      <c r="H71" s="309"/>
      <c r="I71" s="77" t="s">
        <v>78</v>
      </c>
      <c r="J71" s="78">
        <v>4</v>
      </c>
      <c r="K71" s="71" t="str">
        <f>IF(G71&gt;=0.01,G71*J71,"")</f>
        <v/>
      </c>
      <c r="L71" s="116" t="str">
        <f t="shared" ref="L71:L73" si="11">K71</f>
        <v/>
      </c>
      <c r="M71"/>
    </row>
    <row r="72" spans="1:13" s="74" customFormat="1" ht="23.25" customHeight="1" x14ac:dyDescent="0.2">
      <c r="A72" s="307"/>
      <c r="B72" s="11"/>
      <c r="C72" s="343" t="s">
        <v>26</v>
      </c>
      <c r="D72" s="343"/>
      <c r="E72" s="343"/>
      <c r="F72" s="343"/>
      <c r="G72" s="308"/>
      <c r="H72" s="309"/>
      <c r="I72" s="77" t="s">
        <v>78</v>
      </c>
      <c r="J72" s="78">
        <v>14</v>
      </c>
      <c r="K72" s="71" t="str">
        <f>IF(G72&gt;=0.01,G72*J72,"")</f>
        <v/>
      </c>
      <c r="L72" s="116" t="str">
        <f t="shared" si="11"/>
        <v/>
      </c>
      <c r="M72"/>
    </row>
    <row r="73" spans="1:13" s="74" customFormat="1" ht="30" customHeight="1" x14ac:dyDescent="0.2">
      <c r="A73" s="307"/>
      <c r="B73" s="11"/>
      <c r="C73" s="344" t="s">
        <v>80</v>
      </c>
      <c r="D73" s="344"/>
      <c r="E73" s="344"/>
      <c r="F73" s="344"/>
      <c r="G73" s="308"/>
      <c r="H73" s="309"/>
      <c r="I73" s="77" t="s">
        <v>78</v>
      </c>
      <c r="J73" s="78">
        <v>4</v>
      </c>
      <c r="K73" s="71" t="str">
        <f>IF(G73&gt;=0.01,G73*J73,"")</f>
        <v/>
      </c>
      <c r="L73" s="116" t="str">
        <f t="shared" si="11"/>
        <v/>
      </c>
      <c r="M73"/>
    </row>
    <row r="74" spans="1:13" s="74" customFormat="1" ht="18.600000000000001" customHeight="1" thickBot="1" x14ac:dyDescent="0.3">
      <c r="A74" s="307"/>
      <c r="B74" s="12"/>
      <c r="C74" s="310" t="s">
        <v>45</v>
      </c>
      <c r="D74" s="311"/>
      <c r="E74" s="311"/>
      <c r="F74" s="311"/>
      <c r="G74" s="311"/>
      <c r="H74" s="311"/>
      <c r="I74" s="312"/>
      <c r="J74" s="79">
        <v>135061</v>
      </c>
      <c r="K74" s="128" t="str">
        <f>IF(B74="yes", J74, "")</f>
        <v/>
      </c>
      <c r="L74" s="134" t="str">
        <f>K74</f>
        <v/>
      </c>
      <c r="M74"/>
    </row>
    <row r="75" spans="1:13" s="74" customFormat="1" ht="18.75" customHeight="1" x14ac:dyDescent="0.25">
      <c r="A75" s="304" t="s">
        <v>17</v>
      </c>
      <c r="B75" s="10"/>
      <c r="C75" s="339" t="s">
        <v>113</v>
      </c>
      <c r="D75" s="340"/>
      <c r="E75" s="340"/>
      <c r="F75" s="340"/>
      <c r="G75" s="340"/>
      <c r="H75" s="340"/>
      <c r="I75" s="341"/>
      <c r="J75" s="64">
        <v>16883</v>
      </c>
      <c r="K75" s="130" t="str">
        <f>IF(B75="yes", J75, "")</f>
        <v/>
      </c>
      <c r="L75" s="133" t="str">
        <f>IFERROR(K75*0.75, "")</f>
        <v/>
      </c>
      <c r="M75" s="133" t="str">
        <f t="shared" si="8"/>
        <v/>
      </c>
    </row>
    <row r="76" spans="1:13" s="74" customFormat="1" ht="16.5" customHeight="1" x14ac:dyDescent="0.2">
      <c r="A76" s="307"/>
      <c r="B76" s="317" t="s">
        <v>112</v>
      </c>
      <c r="C76" s="318"/>
      <c r="D76" s="318"/>
      <c r="E76" s="318"/>
      <c r="F76" s="318"/>
      <c r="G76" s="318"/>
      <c r="H76" s="318"/>
      <c r="I76" s="318"/>
      <c r="J76" s="318"/>
      <c r="K76" s="318"/>
      <c r="L76" s="162"/>
      <c r="M76" s="161"/>
    </row>
    <row r="77" spans="1:13" s="74" customFormat="1" ht="16.5" customHeight="1" x14ac:dyDescent="0.25">
      <c r="A77" s="307"/>
      <c r="B77" s="105"/>
      <c r="C77" s="313" t="s">
        <v>10</v>
      </c>
      <c r="D77" s="314"/>
      <c r="E77" s="314"/>
      <c r="F77" s="315"/>
      <c r="G77" s="331"/>
      <c r="H77" s="332"/>
      <c r="I77" s="106" t="s">
        <v>11</v>
      </c>
      <c r="J77" s="68">
        <v>483</v>
      </c>
      <c r="K77" s="135" t="str">
        <f>IF(G77&gt;=1,G77*J77,"")</f>
        <v/>
      </c>
      <c r="L77" s="127" t="str">
        <f>IFERROR(K77*0.75, "")</f>
        <v/>
      </c>
      <c r="M77" s="127" t="str">
        <f t="shared" si="8"/>
        <v/>
      </c>
    </row>
    <row r="78" spans="1:13" s="74" customFormat="1" ht="16.5" customHeight="1" x14ac:dyDescent="0.25">
      <c r="A78" s="307"/>
      <c r="B78" s="11"/>
      <c r="C78" s="333" t="s">
        <v>12</v>
      </c>
      <c r="D78" s="212"/>
      <c r="E78" s="212"/>
      <c r="F78" s="213"/>
      <c r="G78" s="329"/>
      <c r="H78" s="330"/>
      <c r="I78" s="59" t="s">
        <v>11</v>
      </c>
      <c r="J78" s="65">
        <v>241</v>
      </c>
      <c r="K78" s="135" t="str">
        <f t="shared" ref="K78:K80" si="12">IF(G78&gt;=1,G78*J78,"")</f>
        <v/>
      </c>
      <c r="L78" s="127" t="str">
        <f t="shared" ref="L78:L80" si="13">IFERROR(K78*0.75, "")</f>
        <v/>
      </c>
      <c r="M78" s="127" t="str">
        <f t="shared" si="8"/>
        <v/>
      </c>
    </row>
    <row r="79" spans="1:13" s="74" customFormat="1" ht="16.5" customHeight="1" x14ac:dyDescent="0.25">
      <c r="A79" s="307"/>
      <c r="B79" s="11"/>
      <c r="C79" s="333" t="s">
        <v>13</v>
      </c>
      <c r="D79" s="212"/>
      <c r="E79" s="212"/>
      <c r="F79" s="213"/>
      <c r="G79" s="329"/>
      <c r="H79" s="330"/>
      <c r="I79" s="59" t="s">
        <v>11</v>
      </c>
      <c r="J79" s="65">
        <v>169</v>
      </c>
      <c r="K79" s="135" t="str">
        <f t="shared" si="12"/>
        <v/>
      </c>
      <c r="L79" s="127" t="str">
        <f t="shared" si="13"/>
        <v/>
      </c>
      <c r="M79" s="127" t="str">
        <f t="shared" si="8"/>
        <v/>
      </c>
    </row>
    <row r="80" spans="1:13" s="74" customFormat="1" ht="16.5" customHeight="1" x14ac:dyDescent="0.25">
      <c r="A80" s="307"/>
      <c r="B80" s="11"/>
      <c r="C80" s="333" t="s">
        <v>14</v>
      </c>
      <c r="D80" s="212"/>
      <c r="E80" s="212"/>
      <c r="F80" s="213"/>
      <c r="G80" s="334"/>
      <c r="H80" s="335"/>
      <c r="I80" s="59" t="s">
        <v>11</v>
      </c>
      <c r="J80" s="65">
        <v>101</v>
      </c>
      <c r="K80" s="135" t="str">
        <f t="shared" si="12"/>
        <v/>
      </c>
      <c r="L80" s="127" t="str">
        <f t="shared" si="13"/>
        <v/>
      </c>
      <c r="M80" s="127" t="str">
        <f t="shared" si="8"/>
        <v/>
      </c>
    </row>
    <row r="81" spans="1:13" s="74" customFormat="1" ht="18" customHeight="1" x14ac:dyDescent="0.25">
      <c r="A81" s="307"/>
      <c r="B81" s="11"/>
      <c r="C81" s="287" t="s">
        <v>25</v>
      </c>
      <c r="D81" s="236"/>
      <c r="E81" s="236"/>
      <c r="F81" s="319"/>
      <c r="G81" s="320"/>
      <c r="H81" s="321"/>
      <c r="I81" s="55" t="s">
        <v>81</v>
      </c>
      <c r="J81" s="66">
        <v>14</v>
      </c>
      <c r="K81" s="135" t="str">
        <f>IF(G81&gt;=0.01,G81*J81,"")</f>
        <v/>
      </c>
      <c r="L81" s="127" t="str">
        <f>K81</f>
        <v/>
      </c>
      <c r="M81" s="127" t="str">
        <f t="shared" si="8"/>
        <v/>
      </c>
    </row>
    <row r="82" spans="1:13" s="74" customFormat="1" ht="34.5" customHeight="1" x14ac:dyDescent="0.25">
      <c r="A82" s="307"/>
      <c r="B82" s="11"/>
      <c r="C82" s="287" t="s">
        <v>82</v>
      </c>
      <c r="D82" s="236"/>
      <c r="E82" s="236"/>
      <c r="F82" s="319"/>
      <c r="G82" s="320"/>
      <c r="H82" s="321"/>
      <c r="I82" s="62" t="s">
        <v>78</v>
      </c>
      <c r="J82" s="66">
        <v>4.2</v>
      </c>
      <c r="K82" s="135" t="str">
        <f t="shared" ref="K82:K84" si="14">IF(G82&gt;=0.01,G82*J82,"")</f>
        <v/>
      </c>
      <c r="L82" s="127" t="str">
        <f>K82</f>
        <v/>
      </c>
      <c r="M82" s="127" t="str">
        <f t="shared" si="8"/>
        <v/>
      </c>
    </row>
    <row r="83" spans="1:13" s="74" customFormat="1" ht="16.5" customHeight="1" x14ac:dyDescent="0.25">
      <c r="A83" s="307"/>
      <c r="B83" s="11"/>
      <c r="C83" s="287" t="s">
        <v>26</v>
      </c>
      <c r="D83" s="236"/>
      <c r="E83" s="236"/>
      <c r="F83" s="319"/>
      <c r="G83" s="320"/>
      <c r="H83" s="321"/>
      <c r="I83" s="62" t="s">
        <v>78</v>
      </c>
      <c r="J83" s="66">
        <v>14</v>
      </c>
      <c r="K83" s="135" t="str">
        <f t="shared" si="14"/>
        <v/>
      </c>
      <c r="L83" s="127" t="str">
        <f>K83</f>
        <v/>
      </c>
      <c r="M83" s="127" t="str">
        <f t="shared" si="8"/>
        <v/>
      </c>
    </row>
    <row r="84" spans="1:13" s="74" customFormat="1" ht="32.25" customHeight="1" x14ac:dyDescent="0.25">
      <c r="A84" s="307"/>
      <c r="B84" s="11"/>
      <c r="C84" s="287" t="s">
        <v>83</v>
      </c>
      <c r="D84" s="236"/>
      <c r="E84" s="236"/>
      <c r="F84" s="319"/>
      <c r="G84" s="320"/>
      <c r="H84" s="321"/>
      <c r="I84" s="62" t="s">
        <v>78</v>
      </c>
      <c r="J84" s="66">
        <v>4.2</v>
      </c>
      <c r="K84" s="135" t="str">
        <f t="shared" si="14"/>
        <v/>
      </c>
      <c r="L84" s="127" t="str">
        <f>K84</f>
        <v/>
      </c>
      <c r="M84" s="127" t="str">
        <f t="shared" si="8"/>
        <v/>
      </c>
    </row>
    <row r="85" spans="1:13" s="74" customFormat="1" ht="16.5" customHeight="1" thickBot="1" x14ac:dyDescent="0.3">
      <c r="A85" s="345"/>
      <c r="B85" s="12"/>
      <c r="C85" s="322" t="s">
        <v>108</v>
      </c>
      <c r="D85" s="323"/>
      <c r="E85" s="323"/>
      <c r="F85" s="323"/>
      <c r="G85" s="323"/>
      <c r="H85" s="323"/>
      <c r="I85" s="324"/>
      <c r="J85" s="56">
        <v>135061</v>
      </c>
      <c r="K85" s="128" t="str">
        <f t="shared" ref="K85" si="15">IF(B85="yes", J85, "")</f>
        <v/>
      </c>
      <c r="L85" s="134" t="str">
        <f>IFERROR(K85*0.75, "")</f>
        <v/>
      </c>
      <c r="M85" s="152" t="str">
        <f t="shared" si="8"/>
        <v/>
      </c>
    </row>
    <row r="86" spans="1:13" s="74" customFormat="1" ht="28.5" customHeight="1" x14ac:dyDescent="0.25">
      <c r="A86" s="304" t="s">
        <v>18</v>
      </c>
      <c r="B86" s="10"/>
      <c r="C86" s="206" t="s">
        <v>54</v>
      </c>
      <c r="D86" s="207"/>
      <c r="E86" s="207"/>
      <c r="F86" s="207"/>
      <c r="G86" s="207"/>
      <c r="H86" s="207"/>
      <c r="I86" s="208"/>
      <c r="J86" s="80">
        <v>6006</v>
      </c>
      <c r="K86" s="130" t="str">
        <f>IF(B86="yes", J86, "")</f>
        <v/>
      </c>
      <c r="L86" s="133" t="str">
        <f>K86</f>
        <v/>
      </c>
      <c r="M86" t="str">
        <f t="shared" si="8"/>
        <v/>
      </c>
    </row>
    <row r="87" spans="1:13" s="74" customFormat="1" ht="30.95" customHeight="1" x14ac:dyDescent="0.25">
      <c r="A87" s="218"/>
      <c r="B87" s="11"/>
      <c r="C87" s="185" t="s">
        <v>55</v>
      </c>
      <c r="D87" s="209"/>
      <c r="E87" s="209"/>
      <c r="F87" s="209"/>
      <c r="G87" s="209"/>
      <c r="H87" s="209"/>
      <c r="I87" s="210"/>
      <c r="J87" s="54">
        <v>5617</v>
      </c>
      <c r="K87" s="126" t="str">
        <f>IF(B87="yes", J87, "")</f>
        <v/>
      </c>
      <c r="L87" s="127" t="str">
        <f>K87</f>
        <v/>
      </c>
      <c r="M87"/>
    </row>
    <row r="88" spans="1:13" s="74" customFormat="1" ht="18.75" customHeight="1" x14ac:dyDescent="0.25">
      <c r="A88" s="218"/>
      <c r="B88" s="11"/>
      <c r="C88" s="328" t="s">
        <v>84</v>
      </c>
      <c r="D88" s="209"/>
      <c r="E88" s="209"/>
      <c r="F88" s="209"/>
      <c r="G88" s="209"/>
      <c r="H88" s="209"/>
      <c r="I88" s="210"/>
      <c r="J88" s="54">
        <v>515</v>
      </c>
      <c r="K88" s="126" t="str">
        <f t="shared" ref="K88:K93" si="16">IF(B88="yes", J88, "")</f>
        <v/>
      </c>
      <c r="L88" s="127" t="str">
        <f t="shared" ref="L88:L92" si="17">K88</f>
        <v/>
      </c>
      <c r="M88"/>
    </row>
    <row r="89" spans="1:13" s="74" customFormat="1" ht="33.6" customHeight="1" x14ac:dyDescent="0.25">
      <c r="A89" s="218"/>
      <c r="B89" s="11"/>
      <c r="C89" s="185" t="s">
        <v>85</v>
      </c>
      <c r="D89" s="185"/>
      <c r="E89" s="185"/>
      <c r="F89" s="185"/>
      <c r="G89" s="185"/>
      <c r="H89" s="185"/>
      <c r="I89" s="186"/>
      <c r="J89" s="65">
        <v>580</v>
      </c>
      <c r="K89" s="126" t="str">
        <f t="shared" si="16"/>
        <v/>
      </c>
      <c r="L89" s="127" t="str">
        <f t="shared" si="17"/>
        <v/>
      </c>
      <c r="M89"/>
    </row>
    <row r="90" spans="1:13" s="74" customFormat="1" ht="17.100000000000001" customHeight="1" x14ac:dyDescent="0.25">
      <c r="A90" s="218"/>
      <c r="B90" s="11"/>
      <c r="C90" s="316" t="s">
        <v>86</v>
      </c>
      <c r="D90" s="185"/>
      <c r="E90" s="185"/>
      <c r="F90" s="185"/>
      <c r="G90" s="185"/>
      <c r="H90" s="185"/>
      <c r="I90" s="186"/>
      <c r="J90" s="65">
        <v>22947</v>
      </c>
      <c r="K90" s="126" t="str">
        <f t="shared" si="16"/>
        <v/>
      </c>
      <c r="L90" s="127" t="str">
        <f t="shared" si="17"/>
        <v/>
      </c>
      <c r="M90"/>
    </row>
    <row r="91" spans="1:13" s="74" customFormat="1" ht="16.5" customHeight="1" x14ac:dyDescent="0.25">
      <c r="A91" s="218"/>
      <c r="B91" s="11"/>
      <c r="C91" s="185" t="s">
        <v>27</v>
      </c>
      <c r="D91" s="185"/>
      <c r="E91" s="185"/>
      <c r="F91" s="185"/>
      <c r="G91" s="185"/>
      <c r="H91" s="185"/>
      <c r="I91" s="186"/>
      <c r="J91" s="54">
        <v>47278</v>
      </c>
      <c r="K91" s="126" t="str">
        <f t="shared" si="16"/>
        <v/>
      </c>
      <c r="L91" s="127" t="str">
        <f t="shared" si="17"/>
        <v/>
      </c>
      <c r="M91"/>
    </row>
    <row r="92" spans="1:13" s="74" customFormat="1" ht="16.5" customHeight="1" x14ac:dyDescent="0.25">
      <c r="A92" s="218"/>
      <c r="B92" s="11"/>
      <c r="C92" s="325" t="s">
        <v>87</v>
      </c>
      <c r="D92" s="326"/>
      <c r="E92" s="326"/>
      <c r="F92" s="326"/>
      <c r="G92" s="326"/>
      <c r="H92" s="326"/>
      <c r="I92" s="327"/>
      <c r="J92" s="178">
        <v>2158</v>
      </c>
      <c r="K92" s="126" t="str">
        <f t="shared" si="16"/>
        <v/>
      </c>
      <c r="L92" s="127" t="str">
        <f t="shared" si="17"/>
        <v/>
      </c>
      <c r="M92"/>
    </row>
    <row r="93" spans="1:13" s="74" customFormat="1" ht="27.75" customHeight="1" thickBot="1" x14ac:dyDescent="0.3">
      <c r="A93" s="219"/>
      <c r="B93" s="11"/>
      <c r="C93" s="305" t="s">
        <v>65</v>
      </c>
      <c r="D93" s="305"/>
      <c r="E93" s="305"/>
      <c r="F93" s="305"/>
      <c r="G93" s="305"/>
      <c r="H93" s="305"/>
      <c r="I93" s="306"/>
      <c r="J93" s="177">
        <v>9492</v>
      </c>
      <c r="K93" s="126" t="str">
        <f t="shared" si="16"/>
        <v/>
      </c>
      <c r="L93" s="134" t="str">
        <f>K93</f>
        <v/>
      </c>
      <c r="M93"/>
    </row>
    <row r="94" spans="1:13" ht="15.95" customHeight="1" thickBot="1" x14ac:dyDescent="0.3">
      <c r="A94" s="214" t="s">
        <v>28</v>
      </c>
      <c r="B94" s="215"/>
      <c r="C94" s="215"/>
      <c r="D94" s="215"/>
      <c r="E94" s="215"/>
      <c r="F94" s="215"/>
      <c r="G94" s="215"/>
      <c r="H94" s="215"/>
      <c r="I94" s="215"/>
      <c r="J94" s="216"/>
      <c r="K94" s="120">
        <f>MIN(135061,SUM(K55,K57,K58,K59,K60,K61,K62,K64,K65,K66,K67,K68,K69,K70,K71,K72,K73,K74,K75,K77:K85))+SUM(K86:K93)</f>
        <v>0</v>
      </c>
      <c r="L94" s="120">
        <f>MIN(101295.75,SUM(L55,L57,L58,L59,L60,L61,L62,L64,L65,L66,L67,L68,L69,L70,L71,L72,L73,L74,L75,L77:L85))+SUM(L86:L93)</f>
        <v>0</v>
      </c>
      <c r="M94" s="153">
        <f t="shared" si="8"/>
        <v>0</v>
      </c>
    </row>
    <row r="95" spans="1:13" ht="15.95" customHeight="1" thickBot="1" x14ac:dyDescent="0.3">
      <c r="A95" s="25"/>
      <c r="B95" s="25"/>
      <c r="C95" s="25"/>
      <c r="D95" s="25"/>
      <c r="E95" s="25"/>
      <c r="F95" s="25"/>
      <c r="G95" s="25"/>
      <c r="H95" s="25"/>
      <c r="I95" s="25"/>
      <c r="J95" s="41"/>
      <c r="K95" s="35"/>
      <c r="L95" s="35"/>
    </row>
    <row r="96" spans="1:13" ht="20.100000000000001" customHeight="1" thickBot="1" x14ac:dyDescent="0.25">
      <c r="A96" s="204" t="s">
        <v>29</v>
      </c>
      <c r="B96" s="205"/>
      <c r="C96" s="205"/>
      <c r="D96" s="205"/>
      <c r="E96" s="205"/>
      <c r="F96" s="205"/>
      <c r="G96" s="205"/>
      <c r="H96" s="205"/>
      <c r="I96" s="205"/>
      <c r="J96" s="205"/>
      <c r="K96" s="205"/>
      <c r="L96" s="107"/>
      <c r="M96" s="108"/>
    </row>
    <row r="97" spans="1:13" s="21" customFormat="1" ht="17.100000000000001" customHeight="1" x14ac:dyDescent="0.2">
      <c r="A97" s="217" t="s">
        <v>7</v>
      </c>
      <c r="B97" s="220"/>
      <c r="C97" s="221"/>
      <c r="D97" s="222" t="s">
        <v>109</v>
      </c>
      <c r="E97" s="223"/>
      <c r="F97" s="223"/>
      <c r="G97" s="223"/>
      <c r="H97" s="223"/>
      <c r="I97" s="224"/>
      <c r="J97" s="64">
        <v>61904</v>
      </c>
      <c r="K97" s="122" t="str">
        <f>IF(B97="yes", J97, "")</f>
        <v/>
      </c>
      <c r="L97" s="121" t="str">
        <f>IFERROR(K97*0.75, "")</f>
        <v/>
      </c>
      <c r="M97" s="121" t="str">
        <f>IFERROR(K97-L97, "")</f>
        <v/>
      </c>
    </row>
    <row r="98" spans="1:13" s="21" customFormat="1" ht="17.100000000000001" customHeight="1" x14ac:dyDescent="0.2">
      <c r="A98" s="218"/>
      <c r="B98" s="184" t="s">
        <v>114</v>
      </c>
      <c r="C98" s="209"/>
      <c r="D98" s="209"/>
      <c r="E98" s="209"/>
      <c r="F98" s="209"/>
      <c r="G98" s="209"/>
      <c r="H98" s="209"/>
      <c r="I98" s="209"/>
      <c r="J98" s="209"/>
      <c r="K98" s="209"/>
      <c r="L98" s="164"/>
      <c r="M98" s="163"/>
    </row>
    <row r="99" spans="1:13" s="21" customFormat="1" ht="17.100000000000001" customHeight="1" x14ac:dyDescent="0.2">
      <c r="A99" s="218"/>
      <c r="B99" s="182"/>
      <c r="C99" s="183"/>
      <c r="D99" s="211" t="s">
        <v>10</v>
      </c>
      <c r="E99" s="212"/>
      <c r="F99" s="213"/>
      <c r="G99" s="180"/>
      <c r="H99" s="181"/>
      <c r="I99" s="59" t="s">
        <v>11</v>
      </c>
      <c r="J99" s="70">
        <v>879</v>
      </c>
      <c r="K99" s="71" t="str">
        <f t="shared" ref="K99:K107" si="18">IF(G99&gt;=1,G99*J99,"")</f>
        <v/>
      </c>
      <c r="L99" s="116" t="str">
        <f>IFERROR(K99*0.75, "")</f>
        <v/>
      </c>
      <c r="M99" s="116" t="str">
        <f t="shared" ref="M99:M130" si="19">IFERROR(K99-L99, "")</f>
        <v/>
      </c>
    </row>
    <row r="100" spans="1:13" s="21" customFormat="1" ht="17.100000000000001" customHeight="1" x14ac:dyDescent="0.2">
      <c r="A100" s="218"/>
      <c r="B100" s="182"/>
      <c r="C100" s="183"/>
      <c r="D100" s="211" t="s">
        <v>12</v>
      </c>
      <c r="E100" s="212"/>
      <c r="F100" s="213"/>
      <c r="G100" s="180"/>
      <c r="H100" s="181"/>
      <c r="I100" s="59" t="s">
        <v>11</v>
      </c>
      <c r="J100" s="70">
        <v>440</v>
      </c>
      <c r="K100" s="71" t="str">
        <f t="shared" si="18"/>
        <v/>
      </c>
      <c r="L100" s="116" t="str">
        <f t="shared" ref="L100:L102" si="20">IFERROR(K100*0.75, "")</f>
        <v/>
      </c>
      <c r="M100" s="116" t="str">
        <f t="shared" si="19"/>
        <v/>
      </c>
    </row>
    <row r="101" spans="1:13" s="21" customFormat="1" ht="17.100000000000001" customHeight="1" x14ac:dyDescent="0.2">
      <c r="A101" s="218"/>
      <c r="B101" s="182"/>
      <c r="C101" s="183"/>
      <c r="D101" s="211" t="s">
        <v>13</v>
      </c>
      <c r="E101" s="212"/>
      <c r="F101" s="213"/>
      <c r="G101" s="180"/>
      <c r="H101" s="181"/>
      <c r="I101" s="59" t="s">
        <v>11</v>
      </c>
      <c r="J101" s="70">
        <v>133</v>
      </c>
      <c r="K101" s="71" t="str">
        <f t="shared" si="18"/>
        <v/>
      </c>
      <c r="L101" s="116" t="str">
        <f t="shared" si="20"/>
        <v/>
      </c>
      <c r="M101" s="116" t="str">
        <f t="shared" si="19"/>
        <v/>
      </c>
    </row>
    <row r="102" spans="1:13" s="21" customFormat="1" ht="17.100000000000001" customHeight="1" x14ac:dyDescent="0.2">
      <c r="A102" s="218"/>
      <c r="B102" s="182"/>
      <c r="C102" s="183"/>
      <c r="D102" s="211" t="s">
        <v>14</v>
      </c>
      <c r="E102" s="212"/>
      <c r="F102" s="213"/>
      <c r="G102" s="180"/>
      <c r="H102" s="181"/>
      <c r="I102" s="59" t="s">
        <v>11</v>
      </c>
      <c r="J102" s="70">
        <v>39</v>
      </c>
      <c r="K102" s="71" t="str">
        <f t="shared" si="18"/>
        <v/>
      </c>
      <c r="L102" s="116" t="str">
        <f t="shared" si="20"/>
        <v/>
      </c>
      <c r="M102" s="116" t="str">
        <f t="shared" si="19"/>
        <v/>
      </c>
    </row>
    <row r="103" spans="1:13" s="21" customFormat="1" ht="26.1" customHeight="1" x14ac:dyDescent="0.2">
      <c r="A103" s="218"/>
      <c r="B103" s="182"/>
      <c r="C103" s="183"/>
      <c r="D103" s="184" t="s">
        <v>115</v>
      </c>
      <c r="E103" s="185"/>
      <c r="F103" s="185"/>
      <c r="G103" s="185"/>
      <c r="H103" s="185"/>
      <c r="I103" s="185"/>
      <c r="J103" s="185"/>
      <c r="K103" s="185"/>
      <c r="L103" s="166"/>
      <c r="M103" s="165"/>
    </row>
    <row r="104" spans="1:13" s="21" customFormat="1" ht="37.5" customHeight="1" x14ac:dyDescent="0.2">
      <c r="A104" s="218"/>
      <c r="B104" s="189"/>
      <c r="C104" s="190"/>
      <c r="D104" s="191" t="s">
        <v>10</v>
      </c>
      <c r="E104" s="192"/>
      <c r="F104" s="193"/>
      <c r="G104" s="180"/>
      <c r="H104" s="181"/>
      <c r="I104" s="82" t="s">
        <v>30</v>
      </c>
      <c r="J104" s="81">
        <f>J99/2</f>
        <v>439.5</v>
      </c>
      <c r="K104" s="71" t="str">
        <f t="shared" si="18"/>
        <v/>
      </c>
      <c r="L104" s="116" t="str">
        <f>IFERROR(K104*0.75, "")</f>
        <v/>
      </c>
      <c r="M104" s="116" t="str">
        <f t="shared" si="19"/>
        <v/>
      </c>
    </row>
    <row r="105" spans="1:13" s="21" customFormat="1" ht="36" customHeight="1" x14ac:dyDescent="0.2">
      <c r="A105" s="218"/>
      <c r="B105" s="189"/>
      <c r="C105" s="190"/>
      <c r="D105" s="191" t="s">
        <v>12</v>
      </c>
      <c r="E105" s="192"/>
      <c r="F105" s="193"/>
      <c r="G105" s="180"/>
      <c r="H105" s="181"/>
      <c r="I105" s="82" t="s">
        <v>30</v>
      </c>
      <c r="J105" s="81">
        <f>J100/2</f>
        <v>220</v>
      </c>
      <c r="K105" s="71" t="str">
        <f t="shared" si="18"/>
        <v/>
      </c>
      <c r="L105" s="116" t="str">
        <f t="shared" ref="L105:L108" si="21">IFERROR(K105*0.75, "")</f>
        <v/>
      </c>
      <c r="M105" s="116" t="str">
        <f t="shared" si="19"/>
        <v/>
      </c>
    </row>
    <row r="106" spans="1:13" s="21" customFormat="1" ht="36.75" customHeight="1" x14ac:dyDescent="0.2">
      <c r="A106" s="218"/>
      <c r="B106" s="189"/>
      <c r="C106" s="190"/>
      <c r="D106" s="191" t="s">
        <v>13</v>
      </c>
      <c r="E106" s="192"/>
      <c r="F106" s="193"/>
      <c r="G106" s="180"/>
      <c r="H106" s="181"/>
      <c r="I106" s="82" t="s">
        <v>30</v>
      </c>
      <c r="J106" s="81">
        <f>J101/2</f>
        <v>66.5</v>
      </c>
      <c r="K106" s="71" t="str">
        <f t="shared" si="18"/>
        <v/>
      </c>
      <c r="L106" s="116" t="str">
        <f t="shared" si="21"/>
        <v/>
      </c>
      <c r="M106" s="116" t="str">
        <f t="shared" si="19"/>
        <v/>
      </c>
    </row>
    <row r="107" spans="1:13" s="21" customFormat="1" ht="38.25" customHeight="1" x14ac:dyDescent="0.2">
      <c r="A107" s="218"/>
      <c r="B107" s="189"/>
      <c r="C107" s="190"/>
      <c r="D107" s="191" t="s">
        <v>14</v>
      </c>
      <c r="E107" s="192"/>
      <c r="F107" s="193"/>
      <c r="G107" s="180"/>
      <c r="H107" s="181"/>
      <c r="I107" s="82" t="s">
        <v>30</v>
      </c>
      <c r="J107" s="81">
        <f>J102/2</f>
        <v>19.5</v>
      </c>
      <c r="K107" s="144" t="str">
        <f t="shared" si="18"/>
        <v/>
      </c>
      <c r="L107" s="116" t="str">
        <f t="shared" si="21"/>
        <v/>
      </c>
      <c r="M107" s="116" t="str">
        <f t="shared" si="19"/>
        <v/>
      </c>
    </row>
    <row r="108" spans="1:13" s="21" customFormat="1" ht="17.100000000000001" customHeight="1" thickBot="1" x14ac:dyDescent="0.25">
      <c r="A108" s="219"/>
      <c r="B108" s="354"/>
      <c r="C108" s="355"/>
      <c r="D108" s="356" t="s">
        <v>108</v>
      </c>
      <c r="E108" s="337"/>
      <c r="F108" s="337"/>
      <c r="G108" s="337"/>
      <c r="H108" s="337"/>
      <c r="I108" s="338"/>
      <c r="J108" s="67">
        <v>168826</v>
      </c>
      <c r="K108" s="137" t="str">
        <f>IF(B108="yes", J108, "")</f>
        <v/>
      </c>
      <c r="L108" s="116" t="str">
        <f t="shared" si="21"/>
        <v/>
      </c>
      <c r="M108" s="129" t="str">
        <f t="shared" si="19"/>
        <v/>
      </c>
    </row>
    <row r="109" spans="1:13" s="21" customFormat="1" ht="18.95" customHeight="1" x14ac:dyDescent="0.2">
      <c r="A109" s="217" t="s">
        <v>15</v>
      </c>
      <c r="B109" s="220"/>
      <c r="C109" s="221"/>
      <c r="D109" s="222" t="s">
        <v>9</v>
      </c>
      <c r="E109" s="223"/>
      <c r="F109" s="223"/>
      <c r="G109" s="342"/>
      <c r="H109" s="342"/>
      <c r="I109" s="224"/>
      <c r="J109" s="64">
        <v>61904</v>
      </c>
      <c r="K109" s="138" t="str">
        <f>IF(B109="yes", J109, "")</f>
        <v/>
      </c>
      <c r="L109" s="121" t="str">
        <f>K109</f>
        <v/>
      </c>
      <c r="M109" t="str">
        <f t="shared" si="19"/>
        <v/>
      </c>
    </row>
    <row r="110" spans="1:13" s="21" customFormat="1" ht="30" customHeight="1" x14ac:dyDescent="0.2">
      <c r="A110" s="218"/>
      <c r="B110" s="182"/>
      <c r="C110" s="183"/>
      <c r="D110" s="184" t="s">
        <v>88</v>
      </c>
      <c r="E110" s="185"/>
      <c r="F110" s="185"/>
      <c r="G110" s="357"/>
      <c r="H110" s="358"/>
      <c r="I110" s="83" t="s">
        <v>31</v>
      </c>
      <c r="J110" s="70">
        <v>2818</v>
      </c>
      <c r="K110" s="71" t="str">
        <f>IF(G110&gt;=0.001,G110*J110,"")</f>
        <v/>
      </c>
      <c r="L110" s="116" t="str">
        <f>K110</f>
        <v/>
      </c>
      <c r="M110" t="str">
        <f t="shared" si="19"/>
        <v/>
      </c>
    </row>
    <row r="111" spans="1:13" s="21" customFormat="1" ht="28.15" customHeight="1" thickBot="1" x14ac:dyDescent="0.25">
      <c r="A111" s="219"/>
      <c r="B111" s="354"/>
      <c r="C111" s="355"/>
      <c r="D111" s="356" t="s">
        <v>45</v>
      </c>
      <c r="E111" s="337"/>
      <c r="F111" s="337"/>
      <c r="G111" s="337"/>
      <c r="H111" s="337"/>
      <c r="I111" s="338"/>
      <c r="J111" s="67">
        <v>168826</v>
      </c>
      <c r="K111" s="139" t="str">
        <f>IF(B111="yes", J111, "")</f>
        <v/>
      </c>
      <c r="L111" s="119" t="str">
        <f>K111</f>
        <v/>
      </c>
      <c r="M111"/>
    </row>
    <row r="112" spans="1:13" s="21" customFormat="1" ht="17.100000000000001" customHeight="1" x14ac:dyDescent="0.2">
      <c r="A112" s="217" t="s">
        <v>17</v>
      </c>
      <c r="B112" s="220"/>
      <c r="C112" s="221"/>
      <c r="D112" s="222" t="s">
        <v>109</v>
      </c>
      <c r="E112" s="223"/>
      <c r="F112" s="223"/>
      <c r="G112" s="223"/>
      <c r="H112" s="223"/>
      <c r="I112" s="224"/>
      <c r="J112" s="64">
        <v>61904</v>
      </c>
      <c r="K112" s="138" t="str">
        <f>IF(B112="yes", J112, "")</f>
        <v/>
      </c>
      <c r="L112" s="121" t="str">
        <f>IFERROR(K112*0.75, "")</f>
        <v/>
      </c>
      <c r="M112" s="121" t="str">
        <f t="shared" si="19"/>
        <v/>
      </c>
    </row>
    <row r="113" spans="1:13" s="21" customFormat="1" ht="17.100000000000001" customHeight="1" x14ac:dyDescent="0.2">
      <c r="A113" s="218"/>
      <c r="B113" s="184" t="s">
        <v>112</v>
      </c>
      <c r="C113" s="209"/>
      <c r="D113" s="209"/>
      <c r="E113" s="209"/>
      <c r="F113" s="209"/>
      <c r="G113" s="209"/>
      <c r="H113" s="209"/>
      <c r="I113" s="209"/>
      <c r="J113" s="209"/>
      <c r="K113" s="209"/>
      <c r="L113" s="164"/>
      <c r="M113" s="167"/>
    </row>
    <row r="114" spans="1:13" s="21" customFormat="1" ht="17.100000000000001" customHeight="1" x14ac:dyDescent="0.2">
      <c r="A114" s="218"/>
      <c r="B114" s="182"/>
      <c r="C114" s="183"/>
      <c r="D114" s="184" t="s">
        <v>10</v>
      </c>
      <c r="E114" s="185"/>
      <c r="F114" s="186"/>
      <c r="G114" s="187"/>
      <c r="H114" s="188"/>
      <c r="I114" s="59" t="s">
        <v>11</v>
      </c>
      <c r="J114" s="70">
        <v>879</v>
      </c>
      <c r="K114" s="71" t="str">
        <f>IF(G114&gt;=1,G114*J114,"")</f>
        <v/>
      </c>
      <c r="L114" s="116" t="str">
        <f>IFERROR(K114*0.75, "")</f>
        <v/>
      </c>
      <c r="M114" s="116" t="str">
        <f t="shared" si="19"/>
        <v/>
      </c>
    </row>
    <row r="115" spans="1:13" s="21" customFormat="1" ht="17.100000000000001" customHeight="1" x14ac:dyDescent="0.2">
      <c r="A115" s="218"/>
      <c r="B115" s="182"/>
      <c r="C115" s="183"/>
      <c r="D115" s="184" t="s">
        <v>12</v>
      </c>
      <c r="E115" s="185"/>
      <c r="F115" s="186"/>
      <c r="G115" s="187"/>
      <c r="H115" s="188"/>
      <c r="I115" s="59" t="s">
        <v>11</v>
      </c>
      <c r="J115" s="70">
        <v>440</v>
      </c>
      <c r="K115" s="71" t="str">
        <f>IF(G115&gt;=1,G115*J115,"")</f>
        <v/>
      </c>
      <c r="L115" s="116" t="str">
        <f t="shared" ref="L115:L118" si="22">IFERROR(K115*0.75, "")</f>
        <v/>
      </c>
      <c r="M115" s="116" t="str">
        <f t="shared" si="19"/>
        <v/>
      </c>
    </row>
    <row r="116" spans="1:13" s="21" customFormat="1" ht="17.100000000000001" customHeight="1" x14ac:dyDescent="0.2">
      <c r="A116" s="218"/>
      <c r="B116" s="182"/>
      <c r="C116" s="183"/>
      <c r="D116" s="184" t="s">
        <v>13</v>
      </c>
      <c r="E116" s="185"/>
      <c r="F116" s="186"/>
      <c r="G116" s="187"/>
      <c r="H116" s="188"/>
      <c r="I116" s="59" t="s">
        <v>11</v>
      </c>
      <c r="J116" s="70">
        <v>133</v>
      </c>
      <c r="K116" s="71" t="str">
        <f>IF(G116&gt;=1,G116*J116,"")</f>
        <v/>
      </c>
      <c r="L116" s="116" t="str">
        <f t="shared" si="22"/>
        <v/>
      </c>
      <c r="M116" s="116" t="str">
        <f t="shared" si="19"/>
        <v/>
      </c>
    </row>
    <row r="117" spans="1:13" s="21" customFormat="1" ht="17.100000000000001" customHeight="1" x14ac:dyDescent="0.2">
      <c r="A117" s="218"/>
      <c r="B117" s="182"/>
      <c r="C117" s="183"/>
      <c r="D117" s="184" t="s">
        <v>14</v>
      </c>
      <c r="E117" s="185"/>
      <c r="F117" s="186"/>
      <c r="G117" s="196"/>
      <c r="H117" s="197"/>
      <c r="I117" s="59" t="s">
        <v>11</v>
      </c>
      <c r="J117" s="70">
        <v>39</v>
      </c>
      <c r="K117" s="71" t="str">
        <f>IF(G117&gt;=1,G117*J117,"")</f>
        <v/>
      </c>
      <c r="L117" s="116" t="str">
        <f t="shared" si="22"/>
        <v/>
      </c>
      <c r="M117" s="116" t="str">
        <f t="shared" si="19"/>
        <v/>
      </c>
    </row>
    <row r="118" spans="1:13" s="21" customFormat="1" ht="23.25" customHeight="1" x14ac:dyDescent="0.2">
      <c r="A118" s="218"/>
      <c r="B118" s="182"/>
      <c r="C118" s="183"/>
      <c r="D118" s="184" t="s">
        <v>89</v>
      </c>
      <c r="E118" s="185"/>
      <c r="F118" s="185"/>
      <c r="G118" s="194"/>
      <c r="H118" s="195"/>
      <c r="I118" s="53" t="s">
        <v>31</v>
      </c>
      <c r="J118" s="70">
        <v>2818</v>
      </c>
      <c r="K118" s="71" t="str">
        <f>IF(G118&gt;=0.1,G118*J118,"")</f>
        <v/>
      </c>
      <c r="L118" s="116" t="str">
        <f t="shared" si="22"/>
        <v/>
      </c>
      <c r="M118" s="116" t="str">
        <f t="shared" si="19"/>
        <v/>
      </c>
    </row>
    <row r="119" spans="1:13" s="21" customFormat="1" ht="17.100000000000001" customHeight="1" thickBot="1" x14ac:dyDescent="0.25">
      <c r="A119" s="219"/>
      <c r="B119" s="354"/>
      <c r="C119" s="355"/>
      <c r="D119" s="356" t="s">
        <v>108</v>
      </c>
      <c r="E119" s="337"/>
      <c r="F119" s="337"/>
      <c r="G119" s="337"/>
      <c r="H119" s="337"/>
      <c r="I119" s="338"/>
      <c r="J119" s="67">
        <v>168826</v>
      </c>
      <c r="K119" s="139" t="str">
        <f>IF(B119="yes", J119, "")</f>
        <v/>
      </c>
      <c r="L119" s="116" t="str">
        <f>IFERROR(K119*0.75, "")</f>
        <v/>
      </c>
      <c r="M119" s="129" t="str">
        <f t="shared" si="19"/>
        <v/>
      </c>
    </row>
    <row r="120" spans="1:13" s="21" customFormat="1" ht="30" customHeight="1" x14ac:dyDescent="0.2">
      <c r="A120" s="217" t="s">
        <v>18</v>
      </c>
      <c r="B120" s="220"/>
      <c r="C120" s="221"/>
      <c r="D120" s="361" t="s">
        <v>90</v>
      </c>
      <c r="E120" s="207"/>
      <c r="F120" s="207"/>
      <c r="G120" s="207"/>
      <c r="H120" s="207"/>
      <c r="I120" s="208"/>
      <c r="J120" s="80">
        <v>10169</v>
      </c>
      <c r="K120" s="140" t="str">
        <f>IF(B120="yes", J120, "")</f>
        <v/>
      </c>
      <c r="L120" s="121" t="str">
        <f>K120</f>
        <v/>
      </c>
      <c r="M120" t="str">
        <f t="shared" si="19"/>
        <v/>
      </c>
    </row>
    <row r="121" spans="1:13" s="21" customFormat="1" ht="17.100000000000001" customHeight="1" x14ac:dyDescent="0.2">
      <c r="A121" s="218"/>
      <c r="B121" s="182"/>
      <c r="C121" s="183"/>
      <c r="D121" s="184" t="s">
        <v>32</v>
      </c>
      <c r="E121" s="185"/>
      <c r="F121" s="185"/>
      <c r="G121" s="185"/>
      <c r="H121" s="185"/>
      <c r="I121" s="186"/>
      <c r="J121" s="54">
        <v>6006</v>
      </c>
      <c r="K121" s="141" t="str">
        <f t="shared" ref="K121:K129" si="23">IF(B121="yes", J121, "")</f>
        <v/>
      </c>
      <c r="L121" s="116" t="str">
        <f>K121</f>
        <v/>
      </c>
      <c r="M121" t="str">
        <f t="shared" si="19"/>
        <v/>
      </c>
    </row>
    <row r="122" spans="1:13" s="21" customFormat="1" ht="17.100000000000001" customHeight="1" x14ac:dyDescent="0.2">
      <c r="A122" s="218"/>
      <c r="B122" s="182"/>
      <c r="C122" s="183"/>
      <c r="D122" s="184" t="s">
        <v>63</v>
      </c>
      <c r="E122" s="185"/>
      <c r="F122" s="185"/>
      <c r="G122" s="185"/>
      <c r="H122" s="185"/>
      <c r="I122" s="186"/>
      <c r="J122" s="54">
        <v>2998</v>
      </c>
      <c r="K122" s="142" t="str">
        <f t="shared" si="23"/>
        <v/>
      </c>
      <c r="L122" s="116" t="str">
        <f>K122</f>
        <v/>
      </c>
      <c r="M122"/>
    </row>
    <row r="123" spans="1:13" s="21" customFormat="1" ht="17.100000000000001" customHeight="1" x14ac:dyDescent="0.2">
      <c r="A123" s="218"/>
      <c r="B123" s="189"/>
      <c r="C123" s="190"/>
      <c r="D123" s="184" t="s">
        <v>60</v>
      </c>
      <c r="E123" s="185"/>
      <c r="F123" s="185"/>
      <c r="G123" s="185"/>
      <c r="H123" s="185"/>
      <c r="I123" s="186"/>
      <c r="J123" s="54">
        <v>2998</v>
      </c>
      <c r="K123" s="142" t="str">
        <f t="shared" si="23"/>
        <v/>
      </c>
      <c r="L123" s="116" t="str">
        <f t="shared" ref="L123:L128" si="24">K123</f>
        <v/>
      </c>
      <c r="M123"/>
    </row>
    <row r="124" spans="1:13" s="21" customFormat="1" ht="17.100000000000001" customHeight="1" x14ac:dyDescent="0.2">
      <c r="A124" s="218"/>
      <c r="B124" s="182"/>
      <c r="C124" s="183"/>
      <c r="D124" s="184" t="s">
        <v>33</v>
      </c>
      <c r="E124" s="185"/>
      <c r="F124" s="185"/>
      <c r="G124" s="185"/>
      <c r="H124" s="185"/>
      <c r="I124" s="186"/>
      <c r="J124" s="54">
        <v>24018</v>
      </c>
      <c r="K124" s="141" t="str">
        <f t="shared" si="23"/>
        <v/>
      </c>
      <c r="L124" s="116" t="str">
        <f t="shared" si="24"/>
        <v/>
      </c>
      <c r="M124"/>
    </row>
    <row r="125" spans="1:13" s="21" customFormat="1" ht="17.100000000000001" customHeight="1" x14ac:dyDescent="0.2">
      <c r="A125" s="218"/>
      <c r="B125" s="182"/>
      <c r="C125" s="183"/>
      <c r="D125" s="184" t="s">
        <v>91</v>
      </c>
      <c r="E125" s="185"/>
      <c r="F125" s="185"/>
      <c r="G125" s="185"/>
      <c r="H125" s="185"/>
      <c r="I125" s="186"/>
      <c r="J125" s="70">
        <v>29178</v>
      </c>
      <c r="K125" s="141" t="str">
        <f t="shared" si="23"/>
        <v/>
      </c>
      <c r="L125" s="116" t="str">
        <f t="shared" si="24"/>
        <v/>
      </c>
      <c r="M125"/>
    </row>
    <row r="126" spans="1:13" s="21" customFormat="1" ht="34.5" customHeight="1" x14ac:dyDescent="0.2">
      <c r="A126" s="218"/>
      <c r="B126" s="182"/>
      <c r="C126" s="183"/>
      <c r="D126" s="387" t="s">
        <v>92</v>
      </c>
      <c r="E126" s="388"/>
      <c r="F126" s="388"/>
      <c r="G126" s="388"/>
      <c r="H126" s="388"/>
      <c r="I126" s="389"/>
      <c r="J126" s="70">
        <v>580</v>
      </c>
      <c r="K126" s="141" t="str">
        <f t="shared" si="23"/>
        <v/>
      </c>
      <c r="L126" s="116" t="str">
        <f t="shared" si="24"/>
        <v/>
      </c>
      <c r="M126"/>
    </row>
    <row r="127" spans="1:13" s="21" customFormat="1" ht="33.75" customHeight="1" x14ac:dyDescent="0.2">
      <c r="A127" s="218"/>
      <c r="B127" s="182"/>
      <c r="C127" s="183"/>
      <c r="D127" s="184" t="s">
        <v>76</v>
      </c>
      <c r="E127" s="185"/>
      <c r="F127" s="185"/>
      <c r="G127" s="185"/>
      <c r="H127" s="185"/>
      <c r="I127" s="186"/>
      <c r="J127" s="84">
        <v>9478</v>
      </c>
      <c r="K127" s="141" t="str">
        <f t="shared" si="23"/>
        <v/>
      </c>
      <c r="L127" s="116" t="str">
        <f t="shared" si="24"/>
        <v/>
      </c>
      <c r="M127"/>
    </row>
    <row r="128" spans="1:13" s="21" customFormat="1" ht="17.100000000000001" customHeight="1" x14ac:dyDescent="0.2">
      <c r="A128" s="218"/>
      <c r="B128" s="182"/>
      <c r="C128" s="183"/>
      <c r="D128" s="184" t="s">
        <v>61</v>
      </c>
      <c r="E128" s="209"/>
      <c r="F128" s="209"/>
      <c r="G128" s="209"/>
      <c r="H128" s="209"/>
      <c r="I128" s="210"/>
      <c r="J128" s="70">
        <v>22279</v>
      </c>
      <c r="K128" s="141" t="str">
        <f t="shared" si="23"/>
        <v/>
      </c>
      <c r="L128" s="116" t="str">
        <f t="shared" si="24"/>
        <v/>
      </c>
      <c r="M128"/>
    </row>
    <row r="129" spans="1:13" s="21" customFormat="1" ht="17.100000000000001" customHeight="1" thickBot="1" x14ac:dyDescent="0.25">
      <c r="A129" s="219"/>
      <c r="B129" s="354"/>
      <c r="C129" s="355"/>
      <c r="D129" s="356" t="s">
        <v>93</v>
      </c>
      <c r="E129" s="336"/>
      <c r="F129" s="336"/>
      <c r="G129" s="336"/>
      <c r="H129" s="336"/>
      <c r="I129" s="386"/>
      <c r="J129" s="85">
        <v>2158</v>
      </c>
      <c r="K129" s="143" t="str">
        <f t="shared" si="23"/>
        <v/>
      </c>
      <c r="L129" s="119" t="str">
        <f>K129</f>
        <v/>
      </c>
      <c r="M129"/>
    </row>
    <row r="130" spans="1:13" s="21" customFormat="1" ht="17.100000000000001" customHeight="1" thickBot="1" x14ac:dyDescent="0.25">
      <c r="A130" s="201" t="s">
        <v>34</v>
      </c>
      <c r="B130" s="202"/>
      <c r="C130" s="202"/>
      <c r="D130" s="202"/>
      <c r="E130" s="202"/>
      <c r="F130" s="202"/>
      <c r="G130" s="202"/>
      <c r="H130" s="202"/>
      <c r="I130" s="202"/>
      <c r="J130" s="203"/>
      <c r="K130" s="120">
        <f>MIN(168826,SUM(K97,K99:K102,K104:K108,K109:K111,K112,K114:K119))+SUM(K120:K129)</f>
        <v>0</v>
      </c>
      <c r="L130" s="120">
        <f>MIN(126619.5,SUM(L97,L99:L102,L104:L108,L109:L111,L112,L114:L119))+SUM(L120:L129)</f>
        <v>0</v>
      </c>
      <c r="M130" s="145">
        <f t="shared" si="19"/>
        <v>0</v>
      </c>
    </row>
    <row r="131" spans="1:13" s="26" customFormat="1" ht="17.100000000000001" customHeight="1" thickBot="1" x14ac:dyDescent="0.25">
      <c r="A131" s="31"/>
      <c r="B131" s="31"/>
      <c r="C131" s="31"/>
      <c r="D131" s="31"/>
      <c r="E131" s="31"/>
      <c r="F131" s="31"/>
      <c r="G131" s="31"/>
      <c r="H131" s="31"/>
      <c r="I131" s="31"/>
      <c r="J131" s="42"/>
      <c r="K131" s="36"/>
      <c r="L131" s="36"/>
    </row>
    <row r="132" spans="1:13" s="26" customFormat="1" ht="22.5" customHeight="1" thickBot="1" x14ac:dyDescent="0.25">
      <c r="A132" s="204" t="s">
        <v>35</v>
      </c>
      <c r="B132" s="205"/>
      <c r="C132" s="205"/>
      <c r="D132" s="205"/>
      <c r="E132" s="205"/>
      <c r="F132" s="205"/>
      <c r="G132" s="205"/>
      <c r="H132" s="205"/>
      <c r="I132" s="205"/>
      <c r="J132" s="205"/>
      <c r="K132" s="205"/>
      <c r="L132" s="107"/>
      <c r="M132" s="108"/>
    </row>
    <row r="133" spans="1:13" s="21" customFormat="1" ht="27" customHeight="1" thickBot="1" x14ac:dyDescent="0.25">
      <c r="A133" s="366" t="s">
        <v>36</v>
      </c>
      <c r="B133" s="367"/>
      <c r="C133" s="367"/>
      <c r="D133" s="367"/>
      <c r="E133" s="367"/>
      <c r="F133" s="367"/>
      <c r="G133" s="367"/>
      <c r="H133" s="367"/>
      <c r="I133" s="367"/>
      <c r="J133" s="367"/>
      <c r="K133" s="367"/>
      <c r="L133" s="109"/>
      <c r="M133" s="110"/>
    </row>
    <row r="134" spans="1:13" s="21" customFormat="1" ht="17.100000000000001" customHeight="1" x14ac:dyDescent="0.2">
      <c r="A134" s="13"/>
      <c r="B134" s="223" t="s">
        <v>109</v>
      </c>
      <c r="C134" s="223"/>
      <c r="D134" s="223"/>
      <c r="E134" s="223"/>
      <c r="F134" s="223"/>
      <c r="G134" s="223"/>
      <c r="H134" s="223"/>
      <c r="I134" s="224"/>
      <c r="J134" s="64">
        <v>48243</v>
      </c>
      <c r="K134" s="174" t="str">
        <f>IF(A134="yes", J134, "")</f>
        <v/>
      </c>
      <c r="L134" s="121" t="str">
        <f>IFERROR(K134*0.75, "")</f>
        <v/>
      </c>
      <c r="M134" s="121" t="str">
        <f>IFERROR(K134-L134, "")</f>
        <v/>
      </c>
    </row>
    <row r="135" spans="1:13" s="21" customFormat="1" ht="17.100000000000001" customHeight="1" x14ac:dyDescent="0.2">
      <c r="A135" s="50"/>
      <c r="B135" s="285" t="s">
        <v>56</v>
      </c>
      <c r="C135" s="285"/>
      <c r="D135" s="285"/>
      <c r="E135" s="285"/>
      <c r="F135" s="285"/>
      <c r="G135" s="285"/>
      <c r="H135" s="285"/>
      <c r="I135" s="291"/>
      <c r="J135" s="56">
        <v>19745</v>
      </c>
      <c r="K135" s="176" t="str">
        <f t="shared" ref="K135:K139" si="25">IF(A135="yes", J135, "")</f>
        <v/>
      </c>
      <c r="L135" s="116" t="str">
        <f>K135</f>
        <v/>
      </c>
      <c r="M135"/>
    </row>
    <row r="136" spans="1:13" s="21" customFormat="1" ht="17.100000000000001" customHeight="1" x14ac:dyDescent="0.2">
      <c r="A136" s="50"/>
      <c r="B136" s="360" t="s">
        <v>103</v>
      </c>
      <c r="C136" s="360"/>
      <c r="D136" s="360"/>
      <c r="E136" s="360"/>
      <c r="F136" s="360"/>
      <c r="G136" s="360"/>
      <c r="H136" s="360"/>
      <c r="I136" s="360"/>
      <c r="J136" s="86">
        <v>2998</v>
      </c>
      <c r="K136" s="175" t="str">
        <f t="shared" si="25"/>
        <v/>
      </c>
      <c r="L136" s="116" t="str">
        <f t="shared" ref="L136:L139" si="26">K136</f>
        <v/>
      </c>
      <c r="M136"/>
    </row>
    <row r="137" spans="1:13" s="21" customFormat="1" ht="17.100000000000001" customHeight="1" x14ac:dyDescent="0.2">
      <c r="A137" s="169"/>
      <c r="B137" s="374" t="s">
        <v>102</v>
      </c>
      <c r="C137" s="375"/>
      <c r="D137" s="375"/>
      <c r="E137" s="375"/>
      <c r="F137" s="375"/>
      <c r="G137" s="375"/>
      <c r="H137" s="375"/>
      <c r="I137" s="376"/>
      <c r="J137" s="170">
        <v>2998</v>
      </c>
      <c r="K137" s="176" t="str">
        <f t="shared" si="25"/>
        <v/>
      </c>
      <c r="L137" s="116" t="str">
        <f t="shared" si="26"/>
        <v/>
      </c>
      <c r="M137"/>
    </row>
    <row r="138" spans="1:13" s="21" customFormat="1" ht="17.100000000000001" customHeight="1" x14ac:dyDescent="0.2">
      <c r="A138" s="171"/>
      <c r="B138" s="377" t="s">
        <v>94</v>
      </c>
      <c r="C138" s="378"/>
      <c r="D138" s="378"/>
      <c r="E138" s="378"/>
      <c r="F138" s="378"/>
      <c r="G138" s="378"/>
      <c r="H138" s="378"/>
      <c r="I138" s="379"/>
      <c r="J138" s="172">
        <v>9492</v>
      </c>
      <c r="K138" s="176" t="str">
        <f t="shared" si="25"/>
        <v/>
      </c>
      <c r="L138" s="116" t="str">
        <f t="shared" si="26"/>
        <v/>
      </c>
      <c r="M138"/>
    </row>
    <row r="139" spans="1:13" s="21" customFormat="1" ht="33.75" customHeight="1" thickBot="1" x14ac:dyDescent="0.25">
      <c r="A139" s="46"/>
      <c r="B139" s="371" t="s">
        <v>104</v>
      </c>
      <c r="C139" s="372"/>
      <c r="D139" s="372"/>
      <c r="E139" s="372"/>
      <c r="F139" s="372"/>
      <c r="G139" s="372"/>
      <c r="H139" s="372"/>
      <c r="I139" s="373"/>
      <c r="J139" s="168">
        <v>9492</v>
      </c>
      <c r="K139" s="175" t="str">
        <f t="shared" si="25"/>
        <v/>
      </c>
      <c r="L139" s="116" t="str">
        <f t="shared" si="26"/>
        <v/>
      </c>
      <c r="M139"/>
    </row>
    <row r="140" spans="1:13" s="21" customFormat="1" ht="17.100000000000001" customHeight="1" thickBot="1" x14ac:dyDescent="0.25">
      <c r="A140" s="368" t="s">
        <v>37</v>
      </c>
      <c r="B140" s="369"/>
      <c r="C140" s="369"/>
      <c r="D140" s="369"/>
      <c r="E140" s="369"/>
      <c r="F140" s="369"/>
      <c r="G140" s="369"/>
      <c r="H140" s="369"/>
      <c r="I140" s="369"/>
      <c r="J140" s="370"/>
      <c r="K140" s="173">
        <f>SUM(K134:K139)</f>
        <v>0</v>
      </c>
      <c r="L140" s="173">
        <f>SUM(L134:L139)</f>
        <v>0</v>
      </c>
      <c r="M140" s="145">
        <f t="shared" ref="M140" si="27">K140-L140</f>
        <v>0</v>
      </c>
    </row>
    <row r="141" spans="1:13" s="21" customFormat="1" ht="17.100000000000001" customHeight="1" thickBo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47"/>
      <c r="L141" s="47"/>
    </row>
    <row r="142" spans="1:13" s="21" customFormat="1" ht="17.100000000000001" customHeight="1" thickBot="1" x14ac:dyDescent="0.25">
      <c r="A142" s="204" t="s">
        <v>57</v>
      </c>
      <c r="B142" s="205"/>
      <c r="C142" s="205"/>
      <c r="D142" s="205"/>
      <c r="E142" s="205"/>
      <c r="F142" s="205"/>
      <c r="G142" s="205"/>
      <c r="H142" s="205"/>
      <c r="I142" s="205"/>
      <c r="J142" s="205"/>
      <c r="K142" s="205"/>
      <c r="L142" s="108"/>
    </row>
    <row r="143" spans="1:13" s="21" customFormat="1" ht="18.75" customHeight="1" thickBot="1" x14ac:dyDescent="0.25">
      <c r="A143" s="49"/>
      <c r="B143" s="382" t="s">
        <v>116</v>
      </c>
      <c r="C143" s="382"/>
      <c r="D143" s="382"/>
      <c r="E143" s="382"/>
      <c r="F143" s="382"/>
      <c r="G143" s="382"/>
      <c r="H143" s="382"/>
      <c r="I143" s="382"/>
      <c r="J143" s="48">
        <v>73600</v>
      </c>
      <c r="K143" s="138" t="str">
        <f>IF(A143="yes", J143, "")</f>
        <v/>
      </c>
      <c r="L143" s="145" t="str">
        <f>K143</f>
        <v/>
      </c>
    </row>
    <row r="144" spans="1:13" s="21" customFormat="1" ht="17.100000000000001" customHeight="1" thickBot="1" x14ac:dyDescent="0.25">
      <c r="A144" s="201" t="s">
        <v>58</v>
      </c>
      <c r="B144" s="202"/>
      <c r="C144" s="202"/>
      <c r="D144" s="202"/>
      <c r="E144" s="202"/>
      <c r="F144" s="202"/>
      <c r="G144" s="202"/>
      <c r="H144" s="202"/>
      <c r="I144" s="202"/>
      <c r="J144" s="202"/>
      <c r="K144" s="146">
        <f>SUM(K143:K143)</f>
        <v>0</v>
      </c>
      <c r="L144" s="146">
        <f>SUM(L143:L143)</f>
        <v>0</v>
      </c>
    </row>
    <row r="145" spans="1:13" s="26" customFormat="1" ht="17.100000000000001" customHeight="1" thickBo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43"/>
      <c r="K145" s="37"/>
      <c r="L145" s="37"/>
    </row>
    <row r="146" spans="1:13" ht="17.100000000000001" customHeight="1" thickBot="1" x14ac:dyDescent="0.25">
      <c r="A146" s="204" t="s">
        <v>38</v>
      </c>
      <c r="B146" s="205"/>
      <c r="C146" s="205"/>
      <c r="D146" s="205"/>
      <c r="E146" s="205"/>
      <c r="F146" s="205"/>
      <c r="G146" s="205"/>
      <c r="H146" s="205"/>
      <c r="I146" s="205"/>
      <c r="J146" s="205"/>
      <c r="K146" s="205"/>
      <c r="L146" s="108"/>
    </row>
    <row r="147" spans="1:13" s="74" customFormat="1" ht="17.100000000000001" customHeight="1" x14ac:dyDescent="0.2">
      <c r="A147" s="13"/>
      <c r="B147" s="363" t="s">
        <v>95</v>
      </c>
      <c r="C147" s="206"/>
      <c r="D147" s="206"/>
      <c r="E147" s="206"/>
      <c r="F147" s="206"/>
      <c r="G147" s="364"/>
      <c r="H147" s="365"/>
      <c r="I147" s="87" t="s">
        <v>31</v>
      </c>
      <c r="J147" s="88">
        <v>833</v>
      </c>
      <c r="K147" s="71" t="str">
        <f>IF(G147&gt;=1,G147*J147,"")</f>
        <v/>
      </c>
      <c r="L147" s="121" t="str">
        <f>K147</f>
        <v/>
      </c>
    </row>
    <row r="148" spans="1:13" s="74" customFormat="1" ht="17.100000000000001" customHeight="1" thickBot="1" x14ac:dyDescent="0.25">
      <c r="A148" s="51"/>
      <c r="B148" s="356" t="s">
        <v>96</v>
      </c>
      <c r="C148" s="337"/>
      <c r="D148" s="337"/>
      <c r="E148" s="337"/>
      <c r="F148" s="337"/>
      <c r="G148" s="359"/>
      <c r="H148" s="359"/>
      <c r="I148" s="338"/>
      <c r="J148" s="89">
        <v>5832</v>
      </c>
      <c r="K148" s="123" t="str">
        <f>IF(A148="yes", J148, "")</f>
        <v/>
      </c>
      <c r="L148" s="147" t="str">
        <f>K148</f>
        <v/>
      </c>
    </row>
    <row r="149" spans="1:13" s="74" customFormat="1" ht="17.100000000000001" customHeight="1" thickBot="1" x14ac:dyDescent="0.25">
      <c r="A149" s="201" t="s">
        <v>39</v>
      </c>
      <c r="B149" s="202"/>
      <c r="C149" s="202"/>
      <c r="D149" s="202"/>
      <c r="E149" s="202"/>
      <c r="F149" s="202"/>
      <c r="G149" s="202"/>
      <c r="H149" s="202"/>
      <c r="I149" s="202"/>
      <c r="J149" s="203"/>
      <c r="K149" s="120">
        <f>SUM(K147:K148)</f>
        <v>0</v>
      </c>
      <c r="L149" s="120">
        <f>SUM(L147:L148)</f>
        <v>0</v>
      </c>
    </row>
    <row r="150" spans="1:13" ht="17.100000000000001" customHeight="1" thickBo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40"/>
      <c r="K150" s="34"/>
      <c r="L150" s="34"/>
    </row>
    <row r="151" spans="1:13" ht="17.100000000000001" customHeight="1" thickBot="1" x14ac:dyDescent="0.25">
      <c r="A151" s="204" t="s">
        <v>40</v>
      </c>
      <c r="B151" s="205"/>
      <c r="C151" s="205"/>
      <c r="D151" s="205"/>
      <c r="E151" s="205"/>
      <c r="F151" s="205"/>
      <c r="G151" s="205"/>
      <c r="H151" s="205"/>
      <c r="I151" s="205"/>
      <c r="J151" s="205"/>
      <c r="K151" s="205"/>
      <c r="L151" s="108"/>
    </row>
    <row r="152" spans="1:13" s="74" customFormat="1" ht="30.75" customHeight="1" x14ac:dyDescent="0.2">
      <c r="A152" s="90"/>
      <c r="B152" s="361" t="s">
        <v>66</v>
      </c>
      <c r="C152" s="206"/>
      <c r="D152" s="206"/>
      <c r="E152" s="206"/>
      <c r="F152" s="206"/>
      <c r="G152" s="206"/>
      <c r="H152" s="206"/>
      <c r="I152" s="362"/>
      <c r="J152" s="91">
        <v>2158</v>
      </c>
      <c r="K152" s="138" t="str">
        <f>IF(A152="yes", J152, "")</f>
        <v/>
      </c>
      <c r="L152" s="121" t="str">
        <f>K152</f>
        <v/>
      </c>
    </row>
    <row r="153" spans="1:13" s="74" customFormat="1" ht="17.100000000000001" customHeight="1" x14ac:dyDescent="0.2">
      <c r="A153" s="92"/>
      <c r="B153" s="284" t="s">
        <v>62</v>
      </c>
      <c r="C153" s="285"/>
      <c r="D153" s="285"/>
      <c r="E153" s="285"/>
      <c r="F153" s="285"/>
      <c r="G153" s="285"/>
      <c r="H153" s="285"/>
      <c r="I153" s="291"/>
      <c r="J153" s="93">
        <v>2158</v>
      </c>
      <c r="K153" s="148" t="str">
        <f>IF(A153="yes", J153, "")</f>
        <v/>
      </c>
      <c r="L153" s="116" t="str">
        <f>K153</f>
        <v/>
      </c>
    </row>
    <row r="154" spans="1:13" s="74" customFormat="1" ht="17.100000000000001" customHeight="1" x14ac:dyDescent="0.2">
      <c r="A154" s="92"/>
      <c r="B154" s="284" t="s">
        <v>41</v>
      </c>
      <c r="C154" s="285"/>
      <c r="D154" s="285"/>
      <c r="E154" s="285"/>
      <c r="F154" s="285"/>
      <c r="G154" s="285"/>
      <c r="H154" s="285"/>
      <c r="I154" s="291"/>
      <c r="J154" s="93">
        <v>719</v>
      </c>
      <c r="K154" s="148" t="str">
        <f>IF(A154="yes", J154, "")</f>
        <v/>
      </c>
      <c r="L154" s="116" t="str">
        <f>K154</f>
        <v/>
      </c>
    </row>
    <row r="155" spans="1:13" s="74" customFormat="1" ht="17.100000000000001" customHeight="1" x14ac:dyDescent="0.2">
      <c r="A155" s="50"/>
      <c r="B155" s="360" t="s">
        <v>42</v>
      </c>
      <c r="C155" s="360"/>
      <c r="D155" s="360"/>
      <c r="E155" s="360"/>
      <c r="F155" s="360"/>
      <c r="G155" s="360"/>
      <c r="H155" s="360"/>
      <c r="I155" s="360"/>
      <c r="J155" s="94">
        <v>108</v>
      </c>
      <c r="K155" s="148" t="str">
        <f>IF(A155="yes", J155, "")</f>
        <v/>
      </c>
      <c r="L155" s="116" t="str">
        <f>K155</f>
        <v/>
      </c>
    </row>
    <row r="156" spans="1:13" s="74" customFormat="1" ht="17.100000000000001" customHeight="1" thickBot="1" x14ac:dyDescent="0.25">
      <c r="A156" s="46"/>
      <c r="B156" s="380" t="s">
        <v>97</v>
      </c>
      <c r="C156" s="381"/>
      <c r="D156" s="381"/>
      <c r="E156" s="381"/>
      <c r="F156" s="381"/>
      <c r="G156" s="381"/>
      <c r="H156" s="381"/>
      <c r="I156" s="381"/>
      <c r="J156" s="95">
        <v>206</v>
      </c>
      <c r="K156" s="139" t="str">
        <f>IF(A156="yes", J156, "")</f>
        <v/>
      </c>
      <c r="L156" s="147" t="str">
        <f>K156</f>
        <v/>
      </c>
    </row>
    <row r="157" spans="1:13" s="74" customFormat="1" ht="17.100000000000001" customHeight="1" thickBot="1" x14ac:dyDescent="0.25">
      <c r="A157" s="214" t="s">
        <v>43</v>
      </c>
      <c r="B157" s="215"/>
      <c r="C157" s="215"/>
      <c r="D157" s="215"/>
      <c r="E157" s="215"/>
      <c r="F157" s="215"/>
      <c r="G157" s="215"/>
      <c r="H157" s="215"/>
      <c r="I157" s="215"/>
      <c r="J157" s="216"/>
      <c r="K157" s="120">
        <f>SUM(K152:K156)</f>
        <v>0</v>
      </c>
      <c r="L157" s="120">
        <f>SUM(L152:L156)</f>
        <v>0</v>
      </c>
    </row>
    <row r="158" spans="1:13" s="18" customFormat="1" ht="17.100000000000001" customHeight="1" thickBo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44"/>
      <c r="K158" s="38"/>
      <c r="L158" s="38"/>
    </row>
    <row r="159" spans="1:13" ht="24" customHeight="1" thickBot="1" x14ac:dyDescent="0.25">
      <c r="A159" s="383" t="s">
        <v>44</v>
      </c>
      <c r="B159" s="384"/>
      <c r="C159" s="384"/>
      <c r="D159" s="384"/>
      <c r="E159" s="384"/>
      <c r="F159" s="384"/>
      <c r="G159" s="384"/>
      <c r="H159" s="384"/>
      <c r="I159" s="384"/>
      <c r="J159" s="385"/>
      <c r="K159" s="149">
        <f>SUM(K17,K50,K94,K130,K140,K144,K149,K157)</f>
        <v>0</v>
      </c>
      <c r="L159" s="149">
        <f>SUM(L17,L50,L94,L130,L140,L144,L149,L157)</f>
        <v>0</v>
      </c>
      <c r="M159" s="149">
        <f>SUM(M17,M50,M94,M130,M140,M144,M149,M157)</f>
        <v>0</v>
      </c>
    </row>
    <row r="160" spans="1:13" x14ac:dyDescent="0.2">
      <c r="J160"/>
      <c r="K160"/>
      <c r="L160"/>
    </row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ht="1.5" customHeigh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ht="12" customHeight="1" x14ac:dyDescent="0.2"/>
    <row r="180" customFormat="1" ht="136.5" hidden="1" customHeigh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spans="10:12" x14ac:dyDescent="0.2">
      <c r="J193"/>
      <c r="K193"/>
      <c r="L193"/>
    </row>
    <row r="194" spans="10:12" x14ac:dyDescent="0.2">
      <c r="J194"/>
      <c r="K194"/>
      <c r="L194"/>
    </row>
    <row r="195" spans="10:12" x14ac:dyDescent="0.2">
      <c r="J195"/>
      <c r="K195"/>
      <c r="L195"/>
    </row>
    <row r="196" spans="10:12" x14ac:dyDescent="0.2">
      <c r="J196"/>
      <c r="K196"/>
      <c r="L196"/>
    </row>
    <row r="197" spans="10:12" x14ac:dyDescent="0.2">
      <c r="J197"/>
      <c r="K197"/>
      <c r="L197"/>
    </row>
    <row r="198" spans="10:12" x14ac:dyDescent="0.2">
      <c r="J198"/>
      <c r="K198"/>
      <c r="L198"/>
    </row>
    <row r="199" spans="10:12" x14ac:dyDescent="0.2">
      <c r="J199"/>
      <c r="K199"/>
      <c r="L199"/>
    </row>
    <row r="200" spans="10:12" x14ac:dyDescent="0.2">
      <c r="J200"/>
      <c r="K200"/>
      <c r="L200"/>
    </row>
    <row r="201" spans="10:12" ht="1.5" customHeight="1" x14ac:dyDescent="0.2"/>
    <row r="202" spans="10:12" ht="5.25" customHeight="1" x14ac:dyDescent="0.2"/>
    <row r="239" spans="11:12" x14ac:dyDescent="0.2">
      <c r="K239" s="52"/>
      <c r="L239" s="52"/>
    </row>
    <row r="243" ht="11.25" customHeight="1" x14ac:dyDescent="0.2"/>
  </sheetData>
  <sheetProtection selectLockedCells="1"/>
  <mergeCells count="249">
    <mergeCell ref="B156:I156"/>
    <mergeCell ref="A142:K142"/>
    <mergeCell ref="B143:I143"/>
    <mergeCell ref="A144:J144"/>
    <mergeCell ref="B153:I153"/>
    <mergeCell ref="G102:H102"/>
    <mergeCell ref="A157:J157"/>
    <mergeCell ref="A159:J159"/>
    <mergeCell ref="A120:A129"/>
    <mergeCell ref="B120:C120"/>
    <mergeCell ref="D120:I120"/>
    <mergeCell ref="B121:C121"/>
    <mergeCell ref="D121:I121"/>
    <mergeCell ref="B128:C128"/>
    <mergeCell ref="D128:I128"/>
    <mergeCell ref="B129:C129"/>
    <mergeCell ref="D129:I129"/>
    <mergeCell ref="B127:C127"/>
    <mergeCell ref="D127:I127"/>
    <mergeCell ref="B126:C126"/>
    <mergeCell ref="D126:I126"/>
    <mergeCell ref="B122:C122"/>
    <mergeCell ref="B113:K113"/>
    <mergeCell ref="B114:C114"/>
    <mergeCell ref="A149:J149"/>
    <mergeCell ref="A151:K151"/>
    <mergeCell ref="B152:I152"/>
    <mergeCell ref="B154:I154"/>
    <mergeCell ref="B155:I155"/>
    <mergeCell ref="B147:F147"/>
    <mergeCell ref="G147:H147"/>
    <mergeCell ref="A132:K132"/>
    <mergeCell ref="A133:K133"/>
    <mergeCell ref="B134:I134"/>
    <mergeCell ref="B135:I135"/>
    <mergeCell ref="A140:J140"/>
    <mergeCell ref="B139:I139"/>
    <mergeCell ref="B137:I137"/>
    <mergeCell ref="B138:I138"/>
    <mergeCell ref="A130:J130"/>
    <mergeCell ref="A146:K146"/>
    <mergeCell ref="B148:I148"/>
    <mergeCell ref="D114:F114"/>
    <mergeCell ref="B119:C119"/>
    <mergeCell ref="D119:I119"/>
    <mergeCell ref="D118:F118"/>
    <mergeCell ref="A112:A119"/>
    <mergeCell ref="B112:C112"/>
    <mergeCell ref="D112:I112"/>
    <mergeCell ref="B136:I136"/>
    <mergeCell ref="A62:A68"/>
    <mergeCell ref="B63:K63"/>
    <mergeCell ref="G64:H64"/>
    <mergeCell ref="D109:I109"/>
    <mergeCell ref="B110:C110"/>
    <mergeCell ref="B111:C111"/>
    <mergeCell ref="D111:I111"/>
    <mergeCell ref="D110:F110"/>
    <mergeCell ref="G110:H110"/>
    <mergeCell ref="B103:C103"/>
    <mergeCell ref="D105:F105"/>
    <mergeCell ref="G105:H105"/>
    <mergeCell ref="D106:F106"/>
    <mergeCell ref="G106:H106"/>
    <mergeCell ref="D107:F107"/>
    <mergeCell ref="B108:C108"/>
    <mergeCell ref="B107:C107"/>
    <mergeCell ref="D108:I108"/>
    <mergeCell ref="A109:A111"/>
    <mergeCell ref="B109:C109"/>
    <mergeCell ref="D101:F101"/>
    <mergeCell ref="G101:H101"/>
    <mergeCell ref="B102:C102"/>
    <mergeCell ref="D102:F102"/>
    <mergeCell ref="C62:I62"/>
    <mergeCell ref="C64:F64"/>
    <mergeCell ref="C65:F65"/>
    <mergeCell ref="C66:F66"/>
    <mergeCell ref="C67:F67"/>
    <mergeCell ref="B59:F59"/>
    <mergeCell ref="B60:F60"/>
    <mergeCell ref="A75:A85"/>
    <mergeCell ref="G81:H81"/>
    <mergeCell ref="G82:H82"/>
    <mergeCell ref="A54:A61"/>
    <mergeCell ref="B54:K54"/>
    <mergeCell ref="C55:I55"/>
    <mergeCell ref="B56:K56"/>
    <mergeCell ref="C61:I61"/>
    <mergeCell ref="G57:H57"/>
    <mergeCell ref="G58:H58"/>
    <mergeCell ref="G59:H59"/>
    <mergeCell ref="G60:H60"/>
    <mergeCell ref="B57:F57"/>
    <mergeCell ref="B58:F58"/>
    <mergeCell ref="C72:F72"/>
    <mergeCell ref="C73:F73"/>
    <mergeCell ref="C82:F82"/>
    <mergeCell ref="G65:H65"/>
    <mergeCell ref="G66:H66"/>
    <mergeCell ref="G67:H67"/>
    <mergeCell ref="G77:H77"/>
    <mergeCell ref="C78:F78"/>
    <mergeCell ref="G78:H78"/>
    <mergeCell ref="C79:F79"/>
    <mergeCell ref="G79:H79"/>
    <mergeCell ref="C80:F80"/>
    <mergeCell ref="G80:H80"/>
    <mergeCell ref="C68:I68"/>
    <mergeCell ref="C75:I75"/>
    <mergeCell ref="C69:I69"/>
    <mergeCell ref="C70:F70"/>
    <mergeCell ref="C71:F71"/>
    <mergeCell ref="A86:A93"/>
    <mergeCell ref="C93:I93"/>
    <mergeCell ref="A69:A74"/>
    <mergeCell ref="G70:H70"/>
    <mergeCell ref="G71:H71"/>
    <mergeCell ref="G72:H72"/>
    <mergeCell ref="G73:H73"/>
    <mergeCell ref="C74:I74"/>
    <mergeCell ref="C77:F77"/>
    <mergeCell ref="C90:I90"/>
    <mergeCell ref="B76:K76"/>
    <mergeCell ref="C83:F83"/>
    <mergeCell ref="C84:F84"/>
    <mergeCell ref="C81:F81"/>
    <mergeCell ref="G83:H83"/>
    <mergeCell ref="G84:H84"/>
    <mergeCell ref="C85:I85"/>
    <mergeCell ref="C92:I92"/>
    <mergeCell ref="C88:I88"/>
    <mergeCell ref="C44:I44"/>
    <mergeCell ref="A53:K53"/>
    <mergeCell ref="C42:I42"/>
    <mergeCell ref="C46:I46"/>
    <mergeCell ref="C47:I47"/>
    <mergeCell ref="C48:I48"/>
    <mergeCell ref="C43:I43"/>
    <mergeCell ref="A36:A49"/>
    <mergeCell ref="C37:I37"/>
    <mergeCell ref="C38:I38"/>
    <mergeCell ref="C39:I39"/>
    <mergeCell ref="C36:E36"/>
    <mergeCell ref="F36:G36"/>
    <mergeCell ref="H36:I36"/>
    <mergeCell ref="A50:J50"/>
    <mergeCell ref="B40:B41"/>
    <mergeCell ref="C40:D41"/>
    <mergeCell ref="F41:G41"/>
    <mergeCell ref="H41:I41"/>
    <mergeCell ref="C45:I45"/>
    <mergeCell ref="C49:I49"/>
    <mergeCell ref="A32:A35"/>
    <mergeCell ref="C32:I32"/>
    <mergeCell ref="H33:I33"/>
    <mergeCell ref="C35:I35"/>
    <mergeCell ref="F29:G29"/>
    <mergeCell ref="F30:G30"/>
    <mergeCell ref="B29:B30"/>
    <mergeCell ref="C29:E30"/>
    <mergeCell ref="H30:I30"/>
    <mergeCell ref="F33:G33"/>
    <mergeCell ref="C33:E34"/>
    <mergeCell ref="F34:G34"/>
    <mergeCell ref="B33:B34"/>
    <mergeCell ref="A28:A31"/>
    <mergeCell ref="C28:I28"/>
    <mergeCell ref="H29:I29"/>
    <mergeCell ref="C31:I31"/>
    <mergeCell ref="G25:H25"/>
    <mergeCell ref="G26:H26"/>
    <mergeCell ref="B23:F23"/>
    <mergeCell ref="A20:A27"/>
    <mergeCell ref="B20:K20"/>
    <mergeCell ref="C21:I21"/>
    <mergeCell ref="B22:K22"/>
    <mergeCell ref="C27:I27"/>
    <mergeCell ref="G23:H23"/>
    <mergeCell ref="G24:H24"/>
    <mergeCell ref="B25:F25"/>
    <mergeCell ref="B26:F26"/>
    <mergeCell ref="B24:F24"/>
    <mergeCell ref="A1:K1"/>
    <mergeCell ref="A8:J8"/>
    <mergeCell ref="A9:K9"/>
    <mergeCell ref="B10:I10"/>
    <mergeCell ref="B11:I11"/>
    <mergeCell ref="B12:I12"/>
    <mergeCell ref="B15:I15"/>
    <mergeCell ref="B13:I13"/>
    <mergeCell ref="B14:I14"/>
    <mergeCell ref="E5:K5"/>
    <mergeCell ref="B6:D6"/>
    <mergeCell ref="E6:K6"/>
    <mergeCell ref="A2:A6"/>
    <mergeCell ref="B2:D2"/>
    <mergeCell ref="E2:K2"/>
    <mergeCell ref="B3:D3"/>
    <mergeCell ref="E3:K3"/>
    <mergeCell ref="B4:D4"/>
    <mergeCell ref="E4:K4"/>
    <mergeCell ref="B5:D5"/>
    <mergeCell ref="B16:I16"/>
    <mergeCell ref="A17:J17"/>
    <mergeCell ref="A19:K19"/>
    <mergeCell ref="D103:K103"/>
    <mergeCell ref="B104:C104"/>
    <mergeCell ref="B105:C105"/>
    <mergeCell ref="C86:I86"/>
    <mergeCell ref="C87:I87"/>
    <mergeCell ref="C89:I89"/>
    <mergeCell ref="C91:I91"/>
    <mergeCell ref="B100:C100"/>
    <mergeCell ref="D100:F100"/>
    <mergeCell ref="B101:C101"/>
    <mergeCell ref="D99:F99"/>
    <mergeCell ref="G99:H99"/>
    <mergeCell ref="A94:J94"/>
    <mergeCell ref="A96:K96"/>
    <mergeCell ref="A97:A108"/>
    <mergeCell ref="G104:H104"/>
    <mergeCell ref="B97:C97"/>
    <mergeCell ref="D97:I97"/>
    <mergeCell ref="B98:K98"/>
    <mergeCell ref="B106:C106"/>
    <mergeCell ref="G107:H107"/>
    <mergeCell ref="G100:H100"/>
    <mergeCell ref="B99:C99"/>
    <mergeCell ref="B116:C116"/>
    <mergeCell ref="D116:F116"/>
    <mergeCell ref="G116:H116"/>
    <mergeCell ref="D122:I122"/>
    <mergeCell ref="B124:C124"/>
    <mergeCell ref="D124:I124"/>
    <mergeCell ref="B125:C125"/>
    <mergeCell ref="D125:I125"/>
    <mergeCell ref="D123:I123"/>
    <mergeCell ref="B123:C123"/>
    <mergeCell ref="D104:F104"/>
    <mergeCell ref="G118:H118"/>
    <mergeCell ref="B117:C117"/>
    <mergeCell ref="D117:F117"/>
    <mergeCell ref="G117:H117"/>
    <mergeCell ref="B118:C118"/>
    <mergeCell ref="G114:H114"/>
    <mergeCell ref="B115:C115"/>
    <mergeCell ref="D115:F115"/>
    <mergeCell ref="G115:H115"/>
  </mergeCells>
  <phoneticPr fontId="21" type="noConversion"/>
  <dataValidations count="5">
    <dataValidation type="list" allowBlank="1" showInputMessage="1" showErrorMessage="1" sqref="B21 B42:B49 B55 B77:B93 A147:A148 A14:A16 B27:B29 B31:B33 B61:B62 B64:B75 B35:B40 A152:A156 A134:A139" xr:uid="{00000000-0002-0000-0000-000001000000}">
      <formula1>"Please Choose, Yes"</formula1>
    </dataValidation>
    <dataValidation type="list" allowBlank="1" showInputMessage="1" showErrorMessage="1" sqref="B97:C97 B99:C112 C114:C122 C124:C129 B114:B129" xr:uid="{00000000-0002-0000-0000-000002000000}">
      <formula1>"Please choose,Yes"</formula1>
    </dataValidation>
    <dataValidation type="list" allowBlank="1" showInputMessage="1" showErrorMessage="1" sqref="A143" xr:uid="{DA106E82-4DE8-4B43-BDA4-12DE15E0496D}">
      <formula1>"Yes"</formula1>
    </dataValidation>
    <dataValidation type="list" allowBlank="1" showInputMessage="1" showErrorMessage="1" sqref="A11 A13" xr:uid="{00000000-0002-0000-0000-000000000000}">
      <formula1>" Please Choose,Yes"</formula1>
    </dataValidation>
    <dataValidation type="list" allowBlank="1" showInputMessage="1" showErrorMessage="1" sqref="A10 A12" xr:uid="{A7C475DC-C4EE-4886-B553-4611D1591626}">
      <formula1>"Residential,Non-Residential"</formula1>
    </dataValidation>
  </dataValidations>
  <pageMargins left="0.25" right="0.25" top="0.75" bottom="0.75" header="0.3" footer="0.3"/>
  <pageSetup paperSize="3" orientation="portrait" r:id="rId1"/>
  <headerFooter>
    <oddHeader>&amp;C&amp;"Arial,Bold"&amp;12 2024 Development Application Fee Calculator</oddHeader>
    <oddFooter>&amp;R&amp;"Arial,Regular"&amp;12&amp;P</oddFooter>
  </headerFooter>
  <ignoredErrors>
    <ignoredError sqref="K41 K36 K110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OLLanguage_0 xmlns="B3F2AC0B-966F-484C-BD1B-0DFF487DE970">
      <Terms xmlns="http://schemas.microsoft.com/office/infopath/2007/PartnerControls"/>
    </VOLLanguage_0>
    <VOLArchive_0 xmlns="5f4fa93f-b111-4a90-9d1c-9bdc0b29c9bb">
      <Terms xmlns="http://schemas.microsoft.com/office/infopath/2007/PartnerControls"/>
    </VOLArchive_0>
    <VOLName xmlns="7c512b0b-5509-49e8-90dd-9c1b9779dade" xsi:nil="true"/>
    <TaxCatchAll xmlns="7ad187a5-1314-4849-93e4-858de4f1b18c">
      <Value>141</Value>
      <Value>16</Value>
    </TaxCatchAll>
    <VOLOwner_0 xmlns="AF041764-B746-4B99-80B2-94859F0A3F4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Development Planning</TermName>
          <TermId xmlns="http://schemas.microsoft.com/office/infopath/2007/PartnerControls">0cd3d72c-d19c-4d5f-bb0b-99fa4819dccb</TermId>
        </TermInfo>
      </Terms>
    </VOLOwner_0>
    <VOLAudience_0 xmlns="034BCEE6-642B-41B9-9152-392F9C90EBBE">
      <Terms xmlns="http://schemas.microsoft.com/office/infopath/2007/PartnerControls"/>
    </VOLAudience_0>
    <TaxKeywordTaxHTField xmlns="7ad187a5-1314-4849-93e4-858de4f1b18c">
      <Terms xmlns="http://schemas.microsoft.com/office/infopath/2007/PartnerControls"/>
    </TaxKeywordTaxHTField>
    <VOLSubjectDescription_0 xmlns="1BCD65E7-1243-4D58-B818-43CCD224C7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</TermName>
          <TermId xmlns="http://schemas.microsoft.com/office/infopath/2007/PartnerControls">036a7c05-75fb-43a5-a09d-c3a0945cc5a1</TermId>
        </TermInfo>
      </Terms>
    </VOLSubjectDescription_0>
    <_dlc_DocId xmlns="7ad187a5-1314-4849-93e4-858de4f1b18c">AC7TMYH4FVVH-501-52</_dlc_DocId>
    <_dlc_DocIdUrl xmlns="7ad187a5-1314-4849-93e4-858de4f1b18c">
      <Url>https://authoradmin.vaughan.ca/services/business/development_planning_applications/_layouts/DocIdRedir.aspx?ID=AC7TMYH4FVVH-501-52</Url>
      <Description>AC7TMYH4FVVH-501-52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VaughanDocument" ma:contentTypeID="0x010100DA44C05F8D284485B2755D0F3A2F918000D14BC5B2555E4CBFA8484FAD88A79DCE00AE413D65E6CB9B419167AC0E1D63A46C" ma:contentTypeVersion="9" ma:contentTypeDescription="My Content Type" ma:contentTypeScope="" ma:versionID="894e35ab1a097aecd3e5defdb0c59b79">
  <xsd:schema xmlns:xsd="http://www.w3.org/2001/XMLSchema" xmlns:xs="http://www.w3.org/2001/XMLSchema" xmlns:p="http://schemas.microsoft.com/office/2006/metadata/properties" xmlns:ns2="7ad187a5-1314-4849-93e4-858de4f1b18c" xmlns:ns3="7c512b0b-5509-49e8-90dd-9c1b9779dade" xmlns:ns4="1BCD65E7-1243-4D58-B818-43CCD224C704" xmlns:ns5="B3F2AC0B-966F-484C-BD1B-0DFF487DE970" xmlns:ns6="AF041764-B746-4B99-80B2-94859F0A3F4E" xmlns:ns7="034BCEE6-642B-41B9-9152-392F9C90EBBE" xmlns:ns8="5f4fa93f-b111-4a90-9d1c-9bdc0b29c9bb" targetNamespace="http://schemas.microsoft.com/office/2006/metadata/properties" ma:root="true" ma:fieldsID="e37b315100c2f69f7ba0576b9a96835a" ns2:_="" ns3:_="" ns4:_="" ns5:_="" ns6:_="" ns7:_="" ns8:_="">
    <xsd:import namespace="7ad187a5-1314-4849-93e4-858de4f1b18c"/>
    <xsd:import namespace="7c512b0b-5509-49e8-90dd-9c1b9779dade"/>
    <xsd:import namespace="1BCD65E7-1243-4D58-B818-43CCD224C704"/>
    <xsd:import namespace="B3F2AC0B-966F-484C-BD1B-0DFF487DE970"/>
    <xsd:import namespace="AF041764-B746-4B99-80B2-94859F0A3F4E"/>
    <xsd:import namespace="034BCEE6-642B-41B9-9152-392F9C90EBBE"/>
    <xsd:import namespace="5f4fa93f-b111-4a90-9d1c-9bdc0b29c9b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VOLName" minOccurs="0"/>
                <xsd:element ref="ns4:VOLSubjectDescription_0" minOccurs="0"/>
                <xsd:element ref="ns5:VOLLanguage_0" minOccurs="0"/>
                <xsd:element ref="ns6:VOLOwner_0" minOccurs="0"/>
                <xsd:element ref="ns7:VOLAudience_0" minOccurs="0"/>
                <xsd:element ref="ns8:VOLArchive_0" minOccurs="0"/>
                <xsd:element ref="ns2:TaxKeywordTaxHTField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187a5-1314-4849-93e4-858de4f1b18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KeywordTaxHTField" ma:index="23" nillable="true" ma:taxonomy="true" ma:internalName="TaxKeywordTaxHTField" ma:taxonomyFieldName="TaxKeyword" ma:displayName="Enterprise Keywords" ma:fieldId="{23f27201-bee3-471e-b2e7-b64fd8b7ca38}" ma:taxonomyMulti="true" ma:sspId="55f948f3-76bd-4bab-afc5-6a040a78bbf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4" nillable="true" ma:displayName="Taxonomy Catch All Column" ma:description="" ma:hidden="true" ma:list="{c6f3720f-2df4-4051-ab8e-c4c6ae74b503}" ma:internalName="TaxCatchAll" ma:showField="CatchAllData" ma:web="7ad187a5-1314-4849-93e4-858de4f1b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512b0b-5509-49e8-90dd-9c1b9779dade" elementFormDefault="qualified">
    <xsd:import namespace="http://schemas.microsoft.com/office/2006/documentManagement/types"/>
    <xsd:import namespace="http://schemas.microsoft.com/office/infopath/2007/PartnerControls"/>
    <xsd:element name="VOLName" ma:index="11" nillable="true" ma:displayName="Name" ma:internalName="VOLNam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D65E7-1243-4D58-B818-43CCD224C704" elementFormDefault="qualified">
    <xsd:import namespace="http://schemas.microsoft.com/office/2006/documentManagement/types"/>
    <xsd:import namespace="http://schemas.microsoft.com/office/infopath/2007/PartnerControls"/>
    <xsd:element name="VOLSubjectDescription_0" ma:index="14" ma:taxonomy="true" ma:internalName="VOLSubjectDescription_0" ma:taxonomyFieldName="VOLSubjectDescription" ma:displayName="Subject/Description" ma:readOnly="false" ma:default="" ma:fieldId="{b0229d2a-00fd-4240-b1cc-751c9765ff93}" ma:sspId="55f948f3-76bd-4bab-afc5-6a040a78bbfe" ma:termSetId="5c251711-989c-4dc1-9c91-85eb575e27e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2AC0B-966F-484C-BD1B-0DFF487DE970" elementFormDefault="qualified">
    <xsd:import namespace="http://schemas.microsoft.com/office/2006/documentManagement/types"/>
    <xsd:import namespace="http://schemas.microsoft.com/office/infopath/2007/PartnerControls"/>
    <xsd:element name="VOLLanguage_0" ma:index="16" nillable="true" ma:taxonomy="true" ma:internalName="VOLLanguage_0" ma:taxonomyFieldName="VOLLanguage" ma:displayName="Language" ma:fieldId="{1fdfe34e-33d7-4dda-964a-c988d0109ced}" ma:taxonomyMulti="true" ma:sspId="55f948f3-76bd-4bab-afc5-6a040a78bbfe" ma:termSetId="d245ede4-6a6d-4e7e-84a8-2d1022a44c0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41764-B746-4B99-80B2-94859F0A3F4E" elementFormDefault="qualified">
    <xsd:import namespace="http://schemas.microsoft.com/office/2006/documentManagement/types"/>
    <xsd:import namespace="http://schemas.microsoft.com/office/infopath/2007/PartnerControls"/>
    <xsd:element name="VOLOwner_0" ma:index="18" ma:taxonomy="true" ma:internalName="VOLOwner_0" ma:taxonomyFieldName="VOLOwner" ma:displayName="Owner" ma:readOnly="false" ma:default="" ma:fieldId="{d45d5412-7736-4c2f-bd12-bee4803fa0bc}" ma:taxonomyMulti="true" ma:sspId="55f948f3-76bd-4bab-afc5-6a040a78bbfe" ma:termSetId="1b31e425-7eec-4791-8521-e65d90fdf02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BCEE6-642B-41B9-9152-392F9C90EBBE" elementFormDefault="qualified">
    <xsd:import namespace="http://schemas.microsoft.com/office/2006/documentManagement/types"/>
    <xsd:import namespace="http://schemas.microsoft.com/office/infopath/2007/PartnerControls"/>
    <xsd:element name="VOLAudience_0" ma:index="20" nillable="true" ma:taxonomy="true" ma:internalName="VOLAudience_0" ma:taxonomyFieldName="VOLAudience" ma:displayName="Audience" ma:fieldId="{8b12e2db-bc53-4932-a807-49e7414c9b26}" ma:taxonomyMulti="true" ma:sspId="55f948f3-76bd-4bab-afc5-6a040a78bbfe" ma:termSetId="c5a6cc31-eeaf-4bff-b9d5-0b892898e76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4fa93f-b111-4a90-9d1c-9bdc0b29c9bb" elementFormDefault="qualified">
    <xsd:import namespace="http://schemas.microsoft.com/office/2006/documentManagement/types"/>
    <xsd:import namespace="http://schemas.microsoft.com/office/infopath/2007/PartnerControls"/>
    <xsd:element name="VOLArchive_0" ma:index="22" nillable="true" ma:taxonomy="true" ma:internalName="VOLArchive_0" ma:taxonomyFieldName="VOLArchiveClassification" ma:displayName="Archive Classification" ma:fieldId="{44c09ec7-933d-4804-962f-f065a68b6999}" ma:taxonomyMulti="true" ma:sspId="55f948f3-76bd-4bab-afc5-6a040a78bbfe" ma:termSetId="58949fd8-9cd0-4cb0-afe9-05e211bcb0e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��< ? x m l   v e r s i o n = " 1 . 0 "   e n c o d i n g = " u t f - 1 6 " ? > < D a t a M a s h u p   x m l n s = " h t t p : / / s c h e m a s . m i c r o s o f t . c o m / D a t a M a s h u p " > A A A A A B Y D A A B Q S w M E F A A C A A g A K o u h U F T B D G u m A A A A + A A A A B I A H A B D b 2 5 m a W c v U G F j a 2 F n Z S 5 4 b W w g o h g A K K A U A A A A A A A A A A A A A A A A A A A A A A A A A A A A h Y 8 x D o I w G E a v Q r r T l g p q y E 8 Z X C U x I R p X U i o 0 Q j G 0 W O 7 m 4 J G 8 g i S K u j l + L 2 9 4 3 + N 2 h 3 R s G + 8 q e 6 M 6 n a A A U + R J L b p S 6 S p B g z 3 5 a 5 R y 2 B X i X F T S m 2 R t 4 t G U C a q t v c S E O O e w W + C u r w i j N C D H b J u L W r Y F + s j q v + w r b W y h h U Q c D q 8 Y z v C K 4 S i K l j g M A y A z h k z p r 8 K m Y k y B / E D Y D I 0 d e s m l 9 v c 5 k H k C e b / g T 1 B L A w Q U A A I A C A A q i 6 F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o u h U C i K R 7 g O A A A A E Q A A A B M A H A B G b 3 J t d W x h c y 9 T Z W N 0 a W 9 u M S 5 t I K I Y A C i g F A A A A A A A A A A A A A A A A A A A A A A A A A A A A C t O T S 7 J z M 9 T C I b Q h t Y A U E s B A i 0 A F A A C A A g A K o u h U F T B D G u m A A A A + A A A A B I A A A A A A A A A A A A A A A A A A A A A A E N v b m Z p Z y 9 Q Y W N r Y W d l L n h t b F B L A Q I t A B Q A A g A I A C q L o V A P y u m r p A A A A O k A A A A T A A A A A A A A A A A A A A A A A P I A A A B b Q 2 9 u d G V u d F 9 U e X B l c 1 0 u e G 1 s U E s B A i 0 A F A A C A A g A K o u h U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N A A Q l d F 0 5 F h 7 r q H R Z H W y 0 A A A A A A g A A A A A A A 2 Y A A M A A A A A Q A A A A l J o 1 J Z W z w u a 2 E j f f n H T F w Q A A A A A E g A A A o A A A A B A A A A B y g R X M H C j S E z l a + o + t O P Y e U A A A A N e h y 1 t b K z j U b j A W A O W Y D M i U a 8 O h d 8 a D P M s H 7 N W + x 1 W O / 4 U w G X + Q l C e m E T c U s s l d c 3 s a X P M P Y f 8 C 0 p I Y E K 3 j K f d E s / H n 5 / L B 9 Y N Z M J 7 k l O / e F A A A A M p i A 3 0 3 A G F c / 9 R j 5 L k 0 G K p Y 2 j O i < / D a t a M a s h u p > 
</file>

<file path=customXml/itemProps1.xml><?xml version="1.0" encoding="utf-8"?>
<ds:datastoreItem xmlns:ds="http://schemas.openxmlformats.org/officeDocument/2006/customXml" ds:itemID="{399A5529-D720-4F97-BB98-B07E565AFE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6678D0-A52F-4A88-AE72-BF672DF09EF7}">
  <ds:schemaRefs>
    <ds:schemaRef ds:uri="http://schemas.openxmlformats.org/package/2006/metadata/core-properties"/>
    <ds:schemaRef ds:uri="1BCD65E7-1243-4D58-B818-43CCD224C704"/>
    <ds:schemaRef ds:uri="http://schemas.microsoft.com/office/infopath/2007/PartnerControls"/>
    <ds:schemaRef ds:uri="5f4fa93f-b111-4a90-9d1c-9bdc0b29c9bb"/>
    <ds:schemaRef ds:uri="034BCEE6-642B-41B9-9152-392F9C90EBBE"/>
    <ds:schemaRef ds:uri="AF041764-B746-4B99-80B2-94859F0A3F4E"/>
    <ds:schemaRef ds:uri="B3F2AC0B-966F-484C-BD1B-0DFF487DE970"/>
    <ds:schemaRef ds:uri="7c512b0b-5509-49e8-90dd-9c1b9779dade"/>
    <ds:schemaRef ds:uri="7ad187a5-1314-4849-93e4-858de4f1b18c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6556B63-5B6C-4A54-8368-4C55B9E534B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B8CD389-973C-4F85-BDB4-9372A8484F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d187a5-1314-4849-93e4-858de4f1b18c"/>
    <ds:schemaRef ds:uri="7c512b0b-5509-49e8-90dd-9c1b9779dade"/>
    <ds:schemaRef ds:uri="1BCD65E7-1243-4D58-B818-43CCD224C704"/>
    <ds:schemaRef ds:uri="B3F2AC0B-966F-484C-BD1B-0DFF487DE970"/>
    <ds:schemaRef ds:uri="AF041764-B746-4B99-80B2-94859F0A3F4E"/>
    <ds:schemaRef ds:uri="034BCEE6-642B-41B9-9152-392F9C90EBBE"/>
    <ds:schemaRef ds:uri="5f4fa93f-b111-4a90-9d1c-9bdc0b29c9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91388432-6F03-487E-9A61-4A3F5502810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Employment application</dc:title>
  <dc:subject/>
  <dc:creator>Stephen Lue</dc:creator>
  <cp:keywords/>
  <dc:description/>
  <cp:lastModifiedBy>Frances Adamo</cp:lastModifiedBy>
  <cp:revision/>
  <dcterms:created xsi:type="dcterms:W3CDTF">2019-10-21T18:40:13Z</dcterms:created>
  <dcterms:modified xsi:type="dcterms:W3CDTF">2026-07-07T13:14:07Z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0x010100DA44C05F8D284485B2755D0F3A2F918000D14BC5B2555E4CBFA8484FAD88A79DCE00AE413D65E6CB9B419167AC0E1D63A46C</vt:lpwstr>
  </property>
  <property fmtid="{D5CDD505-2E9C-101B-9397-08002B2CF9AE}" pid="3" name="_dlc_DocIdItemGuid">
    <vt:lpwstr>4b4d1fff-a592-4a98-8a78-8a2e7b74e3ac</vt:lpwstr>
  </property>
  <property fmtid="{D5CDD505-2E9C-101B-9397-08002B2CF9AE}" pid="4" name="TaxKeyword">
    <vt:lpwstr/>
  </property>
  <property fmtid="{D5CDD505-2E9C-101B-9397-08002B2CF9AE}" pid="5" name="VOLAudience">
    <vt:lpwstr/>
  </property>
  <property fmtid="{D5CDD505-2E9C-101B-9397-08002B2CF9AE}" pid="6" name="VOLOwner">
    <vt:lpwstr>141;#Development Planning|0cd3d72c-d19c-4d5f-bb0b-99fa4819dccb</vt:lpwstr>
  </property>
  <property fmtid="{D5CDD505-2E9C-101B-9397-08002B2CF9AE}" pid="7" name="VOLLanguage">
    <vt:lpwstr/>
  </property>
  <property fmtid="{D5CDD505-2E9C-101B-9397-08002B2CF9AE}" pid="8" name="VOLArchiveClassification">
    <vt:lpwstr/>
  </property>
  <property fmtid="{D5CDD505-2E9C-101B-9397-08002B2CF9AE}" pid="9" name="VOLSubjectDescription">
    <vt:lpwstr>16;#Service|036a7c05-75fb-43a5-a09d-c3a0945cc5a1</vt:lpwstr>
  </property>
</Properties>
</file>